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yan\Entreprise\5-Partages Bureautiques\FC CONSO_PROD\01 - Cloture\2026\2026.06\16 - Communication financière\Supplément financier\"/>
    </mc:Choice>
  </mc:AlternateContent>
  <xr:revisionPtr revIDLastSave="0" documentId="13_ncr:1_{762C230F-D23D-407D-93C7-0C2310E7DAE8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Actif" sheetId="1" r:id="rId1"/>
    <sheet name="Passif" sheetId="2" r:id="rId2"/>
    <sheet name="Résultat 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h">#N/A</definedName>
    <definedName name="\i">#N/A</definedName>
    <definedName name="_" hidden="1">{"résultats",#N/A,FALSE,"résultats SFS";"indicateurs",#N/A,FALSE,"résultats SFS";"commentaires",#N/A,FALSE,"commentaires SFS";"graphiques",#N/A,FALSE,"graphiques SFS"}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TFT2014">#REF!</definedName>
    <definedName name="__TFT2015">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AMO_UniqueIdentifier" hidden="1">"'06305137-fc32-4f68-961f-d96ce332b540'"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IAM10645">#REF!</definedName>
    <definedName name="_IMM2">[6]EXPERTISE!#REF!</definedName>
    <definedName name="_Key1" localSheetId="2" hidden="1">#REF!</definedName>
    <definedName name="_Key1" hidden="1">#REF!</definedName>
    <definedName name="_Key12" localSheetId="2" hidden="1">#REF!</definedName>
    <definedName name="_Key12" hidden="1">#REF!</definedName>
    <definedName name="_Key2" hidden="1">'[7]prov tit part.'!#REF!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[8]PORT_HORS_CONSO!#REF!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ort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1" hidden="1">{#N/A,#N/A,TRUE,"COFTOT"}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" hidden="1">{"résultats",#N/A,FALSE,"résultats SFS";"indicateurs",#N/A,FALSE,"résultats SFS";"commentaires",#N/A,FALSE,"commentaires SFS";"graphiques",#N/A,FALSE,"graphiques SFS"}</definedName>
    <definedName name="AAA" hidden="1">#REF!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bc" hidden="1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cess_Button" hidden="1">"Cosmo_Links_LINKS_List"</definedName>
    <definedName name="AccessDatabase" hidden="1">"D:\LINKS\Cosmo_Links.mdb"</definedName>
    <definedName name="achatsconsommés">#REF!</definedName>
    <definedName name="activité1" hidden="1">{"résultats",#N/A,FALSE,"résultats SFS";"indicateurs",#N/A,FALSE,"résultats SFS";"commentaires",#N/A,FALSE,"commentaires SFS";"graphiques",#N/A,FALSE,"graphiques SFS"}</definedName>
    <definedName name="activité11" hidden="1">{"résultats",#N/A,FALSE,"résultats SFS";"indicateurs",#N/A,FALSE,"résultats SFS";"commentaires",#N/A,FALSE,"commentaires SFS";"graphiques",#N/A,FALSE,"graphiques SFS"}</definedName>
    <definedName name="AD" hidden="1">{#N/A,#N/A,TRUE,"COFTOT"}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[9]IM_Options!$C$32:$G$36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[10]Tables!$B$32</definedName>
    <definedName name="Annexe">[11]Détail!$J$1:$R$10960</definedName>
    <definedName name="anscount" hidden="1">1</definedName>
    <definedName name="ARRERAGES">#REF!</definedName>
    <definedName name="as" hidden="1">{#N/A,#N/A,TRUE,"COFTOT"}</definedName>
    <definedName name="as_1" hidden="1">{#N/A,#N/A,TRUE,"COFTOT"}</definedName>
    <definedName name="AS2DocOpenMode" hidden="1">"AS2DocumentEdit"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azeazs" hidden="1">#REF!</definedName>
    <definedName name="B" hidden="1">#REF!</definedName>
    <definedName name="BANQCDC">#REF!</definedName>
    <definedName name="BANQCDCEP">#REF!</definedName>
    <definedName name="bbbbb" hidden="1">{"résultats",#N/A,FALSE,"résultats SFS";"indicateurs",#N/A,FALSE,"résultats SFS";"commentaires",#N/A,FALSE,"commentaires SFS";"graphiques",#N/A,FALSE,"graphiques SFS"}</definedName>
    <definedName name="bjguj" hidden="1">{#N/A,#N/A,TRUE,"COFTOT"}</definedName>
    <definedName name="bjguj_1" hidden="1">{#N/A,#N/A,TRUE,"COFTOT"}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cc" hidden="1">{"résultats",#N/A,FALSE,"résultats SFS";"indicateurs",#N/A,FALSE,"résultats SFS";"commentaires",#N/A,FALSE,"commentaires SFS";"graphiques",#N/A,FALSE,"graphiques SFS"}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'[12]ANNEXE 1'!$C$5</definedName>
    <definedName name="CODSOC">[13]v!$C$11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[11]Compte!$A$5:$G$624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RRIGE">[14]FG!$A$1:$L$59,[14]FG!#REF!,[14]FG!#REF!,[14]FG!#REF!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cw" hidden="1">{"résultats",#N/A,FALSE,"résultats SFS";"indicateurs",#N/A,FALSE,"résultats SFS";"commentaires",#N/A,FALSE,"commentaires SFS";"graphiques",#N/A,FALSE,"graphiques SFS"}</definedName>
    <definedName name="cxdmc">#REF!</definedName>
    <definedName name="cxdmo">#REF!</definedName>
    <definedName name="d" hidden="1">#REF!</definedName>
    <definedName name="d_1" hidden="1">{#N/A,#N/A,TRUE,"COFTOT"}</definedName>
    <definedName name="Date">'[15]Note 4.7'!$F$2</definedName>
    <definedName name="DATE_N">[16]Sommaire!$B$9</definedName>
    <definedName name="de" hidden="1">{#N/A,#N/A,TRUE,"COFTOT"}</definedName>
    <definedName name="de_1" hidden="1">{#N/A,#N/A,TRUE,"COFTOT"}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'[17]RECAP GROUPE'!$A$1:$BH$5223</definedName>
    <definedName name="dettepension">#REF!</definedName>
    <definedName name="deux" hidden="1">{"résultats",#N/A,FALSE,"résultats SFS";"indicateurs",#N/A,FALSE,"résultats SFS";"commentaires",#N/A,FALSE,"commentaires SFS";"graphiques",#N/A,FALSE,"graphiques SFS"}</definedName>
    <definedName name="devise">#REF!</definedName>
    <definedName name="dfd" hidden="1">#REF!</definedName>
    <definedName name="dfdfdf" hidden="1">#REF!</definedName>
    <definedName name="dome" hidden="1">{#N/A,#N/A,TRUE,"COFTOT"}</definedName>
    <definedName name="dome_1" hidden="1">{#N/A,#N/A,TRUE,"COFTOT"}</definedName>
    <definedName name="domenique" hidden="1">{#N/A,#N/A,TRUE,"COFTOT"}</definedName>
    <definedName name="domenique_1" hidden="1">{#N/A,#N/A,TRUE,"COFTOT"}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DOVERA" hidden="1">{#N/A,#N/A,TRUE,"COFTOT"}</definedName>
    <definedName name="e" hidden="1">#REF!</definedName>
    <definedName name="e_1" hidden="1">{#N/A,#N/A,TRUE,"COFTOT"}</definedName>
    <definedName name="ECARTACQAMORT">#REF!</definedName>
    <definedName name="ECARTACQBRUT">#REF!</definedName>
    <definedName name="ECARTACQUISITION">#REF!</definedName>
    <definedName name="ecartconv1998">'[18]Ecarts conversion 1201'!#REF!</definedName>
    <definedName name="ecartconv1999">'[18]Ecarts conversion 1201'!#REF!</definedName>
    <definedName name="ecartconv2000">'[18]Ecarts conversion 1201'!#REF!</definedName>
    <definedName name="ecartcptrecip">#REF!</definedName>
    <definedName name="ECUREUIL_2001">#REF!</definedName>
    <definedName name="edjcc" hidden="1">#REF!</definedName>
    <definedName name="ee" hidden="1">{"résultats",#N/A,FALSE,"résultats SFS";"indicateurs",#N/A,FALSE,"résultats SFS";"commentaires",#N/A,FALSE,"commentaires SFS";"graphiques",#N/A,FALSE,"graphiques SFS"}</definedName>
    <definedName name="eeder">[19]EXPERTISE!$B$2:$B$92</definedName>
    <definedName name="eee">[20]Feuil1!$G$5:$G$112</definedName>
    <definedName name="eeee" hidden="1">#REF!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ONCES">[14]FG!#REF!,[14]FG!#REF!,[14]FG!#REF!,[14]FG!#REF!</definedName>
    <definedName name="Entrées_97">#REF!</definedName>
    <definedName name="EPMWorkbookOptions_1" hidden="1">"dQEAAB+LCAAAAAAABADtvQdgHEmWJSYvbcp7f0r1StfgdKEIgGATJNiQQBDswYjN5pLsHWlHIymrKoHKZVZlXWYWQMztnbz33nvvvffee++997o7nU4n99//P1xmZAFs9s5K2smeIYCqyB8/fnwfPyIe/x7vFmV6mddNUS0/+2h3vPNRmi+n1axYXnz20bo939799KPf4+g3Th5/t6rfTqrq7Zerlpo2Kb23bB69a4rPPpq37erR3btXV1fj"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hidden="1">#REF!</definedName>
    <definedName name="errr">[21]PART!$B$2:$B$77</definedName>
    <definedName name="etat_ligne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[13]v!$C$31</definedName>
    <definedName name="EXITAX">#REF!</definedName>
    <definedName name="EXPERT">[6]EXPERTISE!#REF!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" hidden="1">{#N/A,#N/A,TRUE,"COFTOT"}</definedName>
    <definedName name="f_1" hidden="1">{#N/A,#N/A,TRUE,"COFTOT"}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>#REF!</definedName>
    <definedName name="FDSPROPRES">#N/A</definedName>
    <definedName name="FDSPROV">#N/A</definedName>
    <definedName name="ff">[25]BALANCE!$G$2:$G$563</definedName>
    <definedName name="ffff" hidden="1">#REF!</definedName>
    <definedName name="FFFFFF">[26]BALANCE!$B$2:$B$573</definedName>
    <definedName name="FFFFFFFFFFFFFF">[27]PART!$C$2:$C$104</definedName>
    <definedName name="FGACQUISITION">#REF!</definedName>
    <definedName name="FGADMINISTRATION">#REF!</definedName>
    <definedName name="FGAUTCHTECH">#REF!</definedName>
    <definedName name="fgfgfgf" hidden="1">#REF!</definedName>
    <definedName name="fghgfhfg" hidden="1">{"résultats",#N/A,FALSE,"résultats SFS";"indicateurs",#N/A,FALSE,"résultats SFS";"commentaires",#N/A,FALSE,"commentaires SFS";"graphiques",#N/A,FALSE,"graphiques SFS"}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[26]BALANCE!$G$2:$G$573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" hidden="1">{#N/A,#N/A,TRUE,"COFTOT"}</definedName>
    <definedName name="g_1" hidden="1">{#N/A,#N/A,TRUE,"COFTOT"}</definedName>
    <definedName name="G_301">#REF!</definedName>
    <definedName name="gg">[25]BALANCE!$B$2:$B$563</definedName>
    <definedName name="gg_1" hidden="1">{#N/A,#N/A,TRUE,"COFTOT"}</definedName>
    <definedName name="ggg">[28]EXPERTISE!$I$2:$I$113</definedName>
    <definedName name="GGGGGGGGGG">[26]EXPERTISE!$C$2:$C$122</definedName>
    <definedName name="gggggggggggggggg">[25]BALANCE!$C$2:$C$563</definedName>
    <definedName name="ghghj" hidden="1">#REF!</definedName>
    <definedName name="gilou">#REF!</definedName>
    <definedName name="h" hidden="1">{#N/A,#N/A,TRUE,"COFTOT"}</definedName>
    <definedName name="h_1" hidden="1">{#N/A,#N/A,TRUE,"COFTOT"}</definedName>
    <definedName name="hgghhj" hidden="1">#REF!</definedName>
    <definedName name="hghgdqs" hidden="1">#REF!</definedName>
    <definedName name="hh" hidden="1">{#N/A,#N/A,TRUE,"COFTOT"}</definedName>
    <definedName name="hh_1" hidden="1">{#N/A,#N/A,TRUE,"COFTOT"}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[29]Placements!#REF!</definedName>
    <definedName name="IAMIMMO1">[29]Placements!#REF!</definedName>
    <definedName name="IAMIMMO2">[29]Placements!#REF!</definedName>
    <definedName name="IAMMEQ">[29]Placements!#REF!</definedName>
    <definedName name="IAMMEQ1">[29]Placements!#REF!</definedName>
    <definedName name="IAMMEQ2">[29]Placements!#REF!</definedName>
    <definedName name="IAMPRODFI">#REF!+#REF!</definedName>
    <definedName name="IAMVMOB">[29]Placements!#REF!</definedName>
    <definedName name="IAMVMOB1">[29]Placements!#REF!</definedName>
    <definedName name="IAMVMOB2">[29]Placements!#REF!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hidden="1">#REF!</definedName>
    <definedName name="ILIBELLE">[30]VNCI_ASS!$C$2:$C$94</definedName>
    <definedName name="IMM">[6]BALANCE!$D$2:$D$577</definedName>
    <definedName name="IMMEUBLE">[30]VNCI_ASS!$B$2:$B$94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'[31]5-InputsFolio'!$2:$65536</definedName>
    <definedName name="InputsFolioNL">'[31]6-InputsFolioNL'!$B$2:$IV$65536</definedName>
    <definedName name="InputsFolioPreClosing">'[31]PreClosing-InputsFolio'!$2:$65536</definedName>
    <definedName name="INTERRESSEMENT">#REF!</definedName>
    <definedName name="ioioi" hidden="1">#REF!</definedName>
    <definedName name="ITV_2001">#REF!</definedName>
    <definedName name="iu" hidden="1">{#N/A,#N/A,TRUE,"COFTOT"}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" hidden="1">{#N/A,#N/A,TRUE,"COFTOT"}</definedName>
    <definedName name="j_1" hidden="1">{#N/A,#N/A,TRUE,"COFTOT"}</definedName>
    <definedName name="jj">[25]BALANCE!$D$2:$D$563</definedName>
    <definedName name="jjjjj" hidden="1">#REF!</definedName>
    <definedName name="journal96">[32]Feuil1!$O$3:$O$127</definedName>
    <definedName name="journal961">[32]Feuil1!$O$3:$O$127</definedName>
    <definedName name="ju" hidden="1">{#N/A,#N/A,TRUE,"COFTOT"}</definedName>
    <definedName name="ju_1" hidden="1">{#N/A,#N/A,TRUE,"COFTOT"}</definedName>
    <definedName name="jurid">#REF!</definedName>
    <definedName name="k" hidden="1">{#N/A,#N/A,TRUE,"COFTOT"}</definedName>
    <definedName name="k_1" hidden="1">{#N/A,#N/A,TRUE,"COFTOT"}</definedName>
    <definedName name="K2_WBEVMODE" hidden="1">0</definedName>
    <definedName name="ke" hidden="1">'[7]prov tit part.'!#REF!</definedName>
    <definedName name="kjkkjkj" hidden="1">#REF!</definedName>
    <definedName name="kjlkl" hidden="1">#REF!</definedName>
    <definedName name="kkkkk" hidden="1">#REF!</definedName>
    <definedName name="kklll" hidden="1">#REF!</definedName>
    <definedName name="LANGUE">[13]v!$C$5</definedName>
    <definedName name="Lib">[33]param!$B$18</definedName>
    <definedName name="LIBELLE">'[34]BALANCE-EUR'!$D$2:$D$817</definedName>
    <definedName name="libelles2">[8]PART!$C$2:$C$177</definedName>
    <definedName name="LibN">[33]param!$B$4</definedName>
    <definedName name="LibN_1">[33]param!$F$4</definedName>
    <definedName name="lignes">#REF!</definedName>
    <definedName name="limcount" hidden="1">1</definedName>
    <definedName name="lk" hidden="1">{#N/A,#N/A,TRUE,"COFTOT"}</definedName>
    <definedName name="lk_1" hidden="1">{#N/A,#N/A,TRUE,"COFTOT"}</definedName>
    <definedName name="LLLLLLLLLL">[35]PORT_HORS_CONSO!#REF!</definedName>
    <definedName name="lm" hidden="1">{#N/A,#N/A,TRUE,"COFTOT"}</definedName>
    <definedName name="lm_1" hidden="1">{#N/A,#N/A,TRUE,"COFTOT"}</definedName>
    <definedName name="m">[8]BALANCE!#REF!</definedName>
    <definedName name="M_">[8]BALANCE!$G$2:$G$452</definedName>
    <definedName name="M1_">[36]SORTIES!$F$2:$F$6</definedName>
    <definedName name="MINO">#REF!</definedName>
    <definedName name="mm">[25]EXPERTISE!$B$2:$B$122</definedName>
    <definedName name="MMMMM">[37]PART!$I$2:$I$111</definedName>
    <definedName name="MMMMMM">[38]BALANCE!$C$2:$C$577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'[34]BALANCE-EUR'!$H$2:$H$817</definedName>
    <definedName name="MONTANT1">'[34]BALANCE-EUR'!$G$2:$G$817</definedName>
    <definedName name="mouv62">[32]Feuil1!$O$61:$O$126</definedName>
    <definedName name="Mun" hidden="1">{#N/A,#N/A,TRUE,"COFTOT"}</definedName>
    <definedName name="N">[20]Feuil1!$B$5:$B$112</definedName>
    <definedName name="natact">#REF!</definedName>
    <definedName name="Nb_Actions">#REF!</definedName>
    <definedName name="nn">[39]BALANCE!$D$2:$D$200</definedName>
    <definedName name="nnn">[28]EXPERTISE!$C$2:$C$113</definedName>
    <definedName name="NNNNNNN">[27]BALANCE!$G$2:$G$233</definedName>
    <definedName name="nnnnnnnnnnnnn">[28]BALANCE!$B$2:$B$570</definedName>
    <definedName name="NOM">#REF!</definedName>
    <definedName name="Nom_Imm">[6]EXPERTISE!#REF!</definedName>
    <definedName name="NOMIMMEUBLE">[26]EXPERTISE!#REF!</definedName>
    <definedName name="NOMSOC">[13]v!$C$12</definedName>
    <definedName name="NONVENT9">#REF!</definedName>
    <definedName name="NormalQuantile">[9]IM_Options!$C$130</definedName>
    <definedName name="ORGANIC">#REF!</definedName>
    <definedName name="p">[8]BALANCE!#REF!</definedName>
    <definedName name="P.V._cess_tit_d_invest">#REF!</definedName>
    <definedName name="P_">[27]BALANCE!$C$2:$C$233</definedName>
    <definedName name="Param">[33]param!$D$9:$D$16</definedName>
    <definedName name="Param_2B">[40]param!#REF!</definedName>
    <definedName name="Param_2R">[40]param!#REF!</definedName>
    <definedName name="PARAM_Année_N_moins_1_SansRU">[41]PARAM!$D$4:$D$9</definedName>
    <definedName name="param_bilan_F00">[42]param!$H$5:$H$12</definedName>
    <definedName name="Param_Bilan_F99">[42]param!$D$5:$D$12</definedName>
    <definedName name="param_bilan_intermédiaire">[43]param!$P$5:$P$12</definedName>
    <definedName name="Param_R10">[33]param!$H$33:$H$40</definedName>
    <definedName name="Param_R11">[33]param!$D$33:$D$40</definedName>
    <definedName name="param_résultat_F00">[42]param!$H$29:$H$36</definedName>
    <definedName name="param_résultat_F99">[42]param!$D$29:$D$36</definedName>
    <definedName name="Param2">[33]param!$H$9:$H$16</definedName>
    <definedName name="Param3">[33]param!$D$21:$D$28</definedName>
    <definedName name="paramN">[44]Param!$D$7:$D$14</definedName>
    <definedName name="paramN1">[44]Param!$H$7:$H$14</definedName>
    <definedName name="PARAUTCRED">#REF!</definedName>
    <definedName name="PARAUTDEB">#REF!</definedName>
    <definedName name="PARC_DE_MONFORT">[8]PORT_HORS_CONSO!#REF!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'[45]Imprim 99'!$D$96:$O$114</definedName>
    <definedName name="Plage_Clé_SFRNV">[10]Importation!$BG:$BG</definedName>
    <definedName name="PLUSVALUES">#REF!</definedName>
    <definedName name="PMDOT">#REF!</definedName>
    <definedName name="PMICPBATT">#REF!</definedName>
    <definedName name="PMREP">#REF!</definedName>
    <definedName name="PO">[27]BALANCE!#REF!</definedName>
    <definedName name="PORT">'[34]BALANCE-EUR'!$B$2:$B$817</definedName>
    <definedName name="port2">[6]EXPERTISE!#REF!</definedName>
    <definedName name="portef">#REF!</definedName>
    <definedName name="pp">[25]EXPERTISE!$H$2:$H$122</definedName>
    <definedName name="PPPPPPPPP">[27]BALANCE!$B$2:$B$233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[8]Feuil9!$E$2:$E$174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'[31]Previous-InputsFolioNL'!$2:$65000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[46]Produits!$C$1:$J$3941</definedName>
    <definedName name="produitifrs4">[47]Feuil1!$A$2:$B$1000</definedName>
    <definedName name="produitreseau">'[48]Table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Q" hidden="1">{#N/A,#N/A,TRUE,"COFTOT"}</definedName>
    <definedName name="Q_1" hidden="1">{#N/A,#N/A,TRUE,"COFTOT"}</definedName>
    <definedName name="qa" hidden="1">{#N/A,#N/A,TRUE,"COFTOT"}</definedName>
    <definedName name="qa_1" hidden="1">{#N/A,#N/A,TRUE,"COFTOT"}</definedName>
    <definedName name="qqqq" hidden="1">{#N/A,#N/A,TRUE,"COFTOT"}</definedName>
    <definedName name="qqqq_1" hidden="1">{#N/A,#N/A,TRUE,"COFTOT"}</definedName>
    <definedName name="qsqsqqs" hidden="1">#REF!</definedName>
    <definedName name="qw" hidden="1">{#N/A,#N/A,TRUE,"COFTOT"}</definedName>
    <definedName name="qw_1" hidden="1">{#N/A,#N/A,TRUE,"COFTOT"}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[19]EXPERTISE!$G$2:$G$92</definedName>
    <definedName name="rffff">[21]PART!$G$2:$G$77</definedName>
    <definedName name="ri">#REF!</definedName>
    <definedName name="RIAMN">#REF!</definedName>
    <definedName name="RIAMN1">#REF!</definedName>
    <definedName name="RIAMN2">#REF!</definedName>
    <definedName name="RR">[26]BALANCE!$B$2:$B$573</definedName>
    <definedName name="rrr">[21]PART!$C$2:$C$77</definedName>
    <definedName name="rrrr">#REF!</definedName>
    <definedName name="rytyu" hidden="1">#REF!</definedName>
    <definedName name="s" hidden="1">{#N/A,#N/A,TRUE,"COFTOT"}</definedName>
    <definedName name="s_1" hidden="1">{#N/A,#N/A,TRUE,"COFTOT"}</definedName>
    <definedName name="SALBRUTS">#REF!</definedName>
    <definedName name="scmc">#REF!</definedName>
    <definedName name="scmo">#REF!</definedName>
    <definedName name="SCR.Counterparty.Default">[9]IM_Options!$C$94:$D$95</definedName>
    <definedName name="SCR.Equity">[9]IM_Options!$C$90:$D$91</definedName>
    <definedName name="SCR.Health.CAT.Corr">[9]IM_Options!$C$62:$E$64</definedName>
    <definedName name="SCR.Health.Corr">[9]IM_Options!$C$39:$E$41</definedName>
    <definedName name="SCR.Health.NonSLT.Corr">[9]IM_Options!$C$58:$D$59</definedName>
    <definedName name="SCR.Health.NonSLT.pr.Corr">[9]IM_Options!$C$52:$F$55</definedName>
    <definedName name="SCR.Health.SLT.Corr">[9]IM_Options!$C$44:$H$49</definedName>
    <definedName name="SCR.Life.Corr">[9]IM_Options!$C$23:$I$29</definedName>
    <definedName name="SCR.Market.Corr.DOWN">[9]IM_Options!$C$5:$I$11</definedName>
    <definedName name="SCR.Market.Corr.UP">[9]IM_Options!$C$14:$I$20</definedName>
    <definedName name="SCR.NonLife.Corr">[9]IM_Options!$C$67:$E$69</definedName>
    <definedName name="SCR.NonLife.pr.Corr">[9]IM_Options!$C$72:$N$83</definedName>
    <definedName name="sdmc">#REF!</definedName>
    <definedName name="sdmo">#REF!</definedName>
    <definedName name="SDQSD">[26]EXPERTISE!#REF!</definedName>
    <definedName name="sds" hidden="1">#REF!</definedName>
    <definedName name="sdsd">[28]BALANCE!$G$2:$G$570</definedName>
    <definedName name="SDSQDSDS">[30]VNCI_ASS!$B$2:$B$94</definedName>
    <definedName name="sdssssssssss">[25]BALANCE!$B$2:$B$563</definedName>
    <definedName name="sencount" hidden="1">1</definedName>
    <definedName name="SFCCCWC">#REF!</definedName>
    <definedName name="sfr_autres_prov">[10]Tables!$O$3:$Q$198</definedName>
    <definedName name="SIG_CCCRPV1_firstLine" hidden="1">#REF!</definedName>
    <definedName name="SIG_CCCRPV1_H001" hidden="1">#REF!</definedName>
    <definedName name="SIG_CCCRPV1_H002" hidden="1">#REF!</definedName>
    <definedName name="SIG_CCCRPV1_H003" hidden="1">#REF!</definedName>
    <definedName name="SIG_CCCRPV1_H004" hidden="1">#REF!</definedName>
    <definedName name="SIG_CCCRPV1_H005" hidden="1">#REF!</definedName>
    <definedName name="SIG_CCCRPV1_H006" hidden="1">#REF!</definedName>
    <definedName name="SIG_CCCRPV1_H007" hidden="1">#REF!</definedName>
    <definedName name="SIG_CCCRPV1_H008" hidden="1">#REF!</definedName>
    <definedName name="SIG_CCCRPV1_H009" hidden="1">#REF!</definedName>
    <definedName name="SIG_CCCRPV1_H010" hidden="1">#REF!</definedName>
    <definedName name="SIG_CCCRPV1_H011" hidden="1">#REF!</definedName>
    <definedName name="SIG_CCCRPV1_H012" hidden="1">#REF!</definedName>
    <definedName name="SIG_CCCRPV1_IsControlOK" hidden="1">#REF!</definedName>
    <definedName name="SIG_CCCRPV1_lastLine" hidden="1">#REF!</definedName>
    <definedName name="SIG_CCCRPV1_TITLELINE" hidden="1">#REF!</definedName>
    <definedName name="SIG_CCCRPV2_firstLine" hidden="1">#REF!</definedName>
    <definedName name="SIG_CCCRPV2_H001" hidden="1">#REF!</definedName>
    <definedName name="SIG_CCCRPV2_H002" hidden="1">#REF!</definedName>
    <definedName name="SIG_CCCRPV2_H003" hidden="1">#REF!</definedName>
    <definedName name="SIG_CCCRPV2_H004" hidden="1">#REF!</definedName>
    <definedName name="SIG_CCCRPV2_H005" hidden="1">#REF!</definedName>
    <definedName name="SIG_CCCRPV2_H006" hidden="1">#REF!</definedName>
    <definedName name="SIG_CCCRPV2_H007" hidden="1">#REF!</definedName>
    <definedName name="SIG_CCCRPV2_H008" hidden="1">#REF!</definedName>
    <definedName name="SIG_CCCRPV2_H009" hidden="1">#REF!</definedName>
    <definedName name="SIG_CCCRPV2_H010" hidden="1">#REF!</definedName>
    <definedName name="SIG_CCCRPV2_H011" hidden="1">#REF!</definedName>
    <definedName name="SIG_CCCRPV2_H012" hidden="1">#REF!</definedName>
    <definedName name="SIG_CCCRPV2_IsControlOK" hidden="1">#REF!</definedName>
    <definedName name="SIG_CCCRPV2_lastLine" hidden="1">#REF!</definedName>
    <definedName name="SIG_CCCRPV2_TITLELINE" hidden="1">#REF!</definedName>
    <definedName name="SIG_CCCRPV3_firstLine" hidden="1">#REF!</definedName>
    <definedName name="SIG_CCCRPV3_H001" hidden="1">#REF!</definedName>
    <definedName name="SIG_CCCRPV3_H002" hidden="1">#REF!</definedName>
    <definedName name="SIG_CCCRPV3_H003" hidden="1">#REF!</definedName>
    <definedName name="SIG_CCCRPV3_H004" hidden="1">#REF!</definedName>
    <definedName name="SIG_CCCRPV3_H005" hidden="1">#REF!</definedName>
    <definedName name="SIG_CCCRPV3_H006" hidden="1">#REF!</definedName>
    <definedName name="SIG_CCCRPV3_H007" hidden="1">#REF!</definedName>
    <definedName name="SIG_CCCRPV3_H008" hidden="1">#REF!</definedName>
    <definedName name="SIG_CCCRPV3_H009" hidden="1">#REF!</definedName>
    <definedName name="SIG_CCCRPV3_H010" hidden="1">#REF!</definedName>
    <definedName name="SIG_CCCRPV3_H011" hidden="1">#REF!</definedName>
    <definedName name="SIG_CCCRPV3_H012" hidden="1">#REF!</definedName>
    <definedName name="SIG_CCCRPV3_H013" hidden="1">#REF!</definedName>
    <definedName name="SIG_CCCRPV3_IsControlOK" hidden="1">#REF!</definedName>
    <definedName name="SIG_CCCRPV3_lastLine" hidden="1">#REF!</definedName>
    <definedName name="SIG_CCCRPV3_TITLELINE" hidden="1">#REF!</definedName>
    <definedName name="SIG_CCCRPV4_firstLine" hidden="1">#REF!</definedName>
    <definedName name="SIG_CCCRPV4_H001" hidden="1">#REF!</definedName>
    <definedName name="SIG_CCCRPV4_H002" hidden="1">#REF!</definedName>
    <definedName name="SIG_CCCRPV4_H003" hidden="1">#REF!</definedName>
    <definedName name="SIG_CCCRPV4_H004" hidden="1">#REF!</definedName>
    <definedName name="SIG_CCCRPV4_H005" hidden="1">#REF!</definedName>
    <definedName name="SIG_CCCRPV4_H006" hidden="1">#REF!</definedName>
    <definedName name="SIG_CCCRPV4_H007" hidden="1">#REF!</definedName>
    <definedName name="SIG_CCCRPV4_H008" hidden="1">#REF!</definedName>
    <definedName name="SIG_CCCRPV4_H009" hidden="1">#REF!</definedName>
    <definedName name="SIG_CCCRPV4_H010" hidden="1">#REF!</definedName>
    <definedName name="SIG_CCCRPV4_H011" hidden="1">#REF!</definedName>
    <definedName name="SIG_CCCRPV4_H012" hidden="1">#REF!</definedName>
    <definedName name="SIG_CCCRPV4_H013" hidden="1">#REF!</definedName>
    <definedName name="SIG_CCCRPV4_IsControlOK" hidden="1">#REF!</definedName>
    <definedName name="SIG_CCCRPV4_lastLine" hidden="1">#REF!</definedName>
    <definedName name="SIG_CCCRPV4_TITLELINE" hidden="1">#REF!</definedName>
    <definedName name="SIG_CCCRPV5_firstLine" hidden="1">#REF!</definedName>
    <definedName name="SIG_CCCRPV5_H001" hidden="1">#REF!</definedName>
    <definedName name="SIG_CCCRPV5_H002" hidden="1">#REF!</definedName>
    <definedName name="SIG_CCCRPV5_H003" hidden="1">#REF!</definedName>
    <definedName name="SIG_CCCRPV5_H004" hidden="1">#REF!</definedName>
    <definedName name="SIG_CCCRPV5_H005" hidden="1">#REF!</definedName>
    <definedName name="SIG_CCCRPV5_H006" hidden="1">#REF!</definedName>
    <definedName name="SIG_CCCRPV5_H007" hidden="1">#REF!</definedName>
    <definedName name="SIG_CCCRPV5_H008" hidden="1">#REF!</definedName>
    <definedName name="SIG_CCCRPV5_H009" hidden="1">#REF!</definedName>
    <definedName name="SIG_CCCRPV5_H010" hidden="1">#REF!</definedName>
    <definedName name="SIG_CCCRPV5_H011" hidden="1">#REF!</definedName>
    <definedName name="SIG_CCCRPV5_H012" hidden="1">#REF!</definedName>
    <definedName name="SIG_CCCRPV5_H013" hidden="1">#REF!</definedName>
    <definedName name="SIG_CCCRPV5_IsControlOK" hidden="1">#REF!</definedName>
    <definedName name="SIG_CCCRPV5_lastLine" hidden="1">#REF!</definedName>
    <definedName name="SIG_CCCRPV5_TITLELINE" hidden="1">#REF!</definedName>
    <definedName name="SIG_CCRA101_H178" localSheetId="2" hidden="1">#REF!</definedName>
    <definedName name="SIG_CCRA101_H178" hidden="1">#REF!</definedName>
    <definedName name="SIG_CCRA101_H179" localSheetId="2" hidden="1">#REF!</definedName>
    <definedName name="SIG_CCRA101_H179" hidden="1">#REF!</definedName>
    <definedName name="SIG_CCRA101_H180" localSheetId="2" hidden="1">#REF!</definedName>
    <definedName name="SIG_CCRA101_H180" hidden="1">#REF!</definedName>
    <definedName name="SIG_CCRA101_H181" localSheetId="2" hidden="1">#REF!</definedName>
    <definedName name="SIG_CCRA101_H181" hidden="1">#REF!</definedName>
    <definedName name="SIG_CCRA101_H182" localSheetId="2" hidden="1">#REF!</definedName>
    <definedName name="SIG_CCRA101_H182" hidden="1">#REF!</definedName>
    <definedName name="SIG_CCRA101_H183" localSheetId="2" hidden="1">#REF!</definedName>
    <definedName name="SIG_CCRA101_H183" hidden="1">#REF!</definedName>
    <definedName name="SIG_CCRA101_H184" localSheetId="2" hidden="1">#REF!</definedName>
    <definedName name="SIG_CCRA101_H184" hidden="1">#REF!</definedName>
    <definedName name="SIG_CCRA101_H185" localSheetId="2" hidden="1">#REF!</definedName>
    <definedName name="SIG_CCRA101_H185" hidden="1">#REF!</definedName>
    <definedName name="SIG_CCRA101_H186" localSheetId="2" hidden="1">#REF!</definedName>
    <definedName name="SIG_CCRA101_H186" hidden="1">#REF!</definedName>
    <definedName name="SIG_CCRA101_H187" localSheetId="2" hidden="1">#REF!</definedName>
    <definedName name="SIG_CCRA101_H187" hidden="1">#REF!</definedName>
    <definedName name="SIG_CCRA101_H188" localSheetId="2" hidden="1">#REF!</definedName>
    <definedName name="SIG_CCRA101_H188" hidden="1">#REF!</definedName>
    <definedName name="SIG_CCRA101_H189" localSheetId="2" hidden="1">#REF!</definedName>
    <definedName name="SIG_CCRA101_H189" hidden="1">#REF!</definedName>
    <definedName name="SIG_CCRA101_H190" localSheetId="2" hidden="1">#REF!</definedName>
    <definedName name="SIG_CCRA101_H190" hidden="1">#REF!</definedName>
    <definedName name="SIG_CCRA501_firstLine" localSheetId="2" hidden="1">#REF!</definedName>
    <definedName name="SIG_CCRA501_firstLine" hidden="1">#REF!</definedName>
    <definedName name="SIG_CCRA501_H219" localSheetId="2" hidden="1">#REF!</definedName>
    <definedName name="SIG_CCRA501_H219" hidden="1">#REF!</definedName>
    <definedName name="SIG_CCRA501_H220" localSheetId="2" hidden="1">#REF!</definedName>
    <definedName name="SIG_CCRA501_H220" hidden="1">#REF!</definedName>
    <definedName name="SIG_CCRA501_H221" localSheetId="2" hidden="1">#REF!</definedName>
    <definedName name="SIG_CCRA501_H221" hidden="1">#REF!</definedName>
    <definedName name="SIG_CCRA501_H222" localSheetId="2" hidden="1">#REF!</definedName>
    <definedName name="SIG_CCRA501_H222" hidden="1">#REF!</definedName>
    <definedName name="SIG_CCRA501_H223" localSheetId="2" hidden="1">#REF!</definedName>
    <definedName name="SIG_CCRA501_H223" hidden="1">#REF!</definedName>
    <definedName name="SIG_CCRA501_H224" localSheetId="2" hidden="1">#REF!</definedName>
    <definedName name="SIG_CCRA501_H224" hidden="1">#REF!</definedName>
    <definedName name="SIG_CCRA501_H225" localSheetId="2" hidden="1">#REF!</definedName>
    <definedName name="SIG_CCRA501_H225" hidden="1">#REF!</definedName>
    <definedName name="SIG_CCRA501_H226" localSheetId="2" hidden="1">#REF!</definedName>
    <definedName name="SIG_CCRA501_H226" hidden="1">#REF!</definedName>
    <definedName name="SIG_CCRA501_H227" localSheetId="2" hidden="1">#REF!</definedName>
    <definedName name="SIG_CCRA501_H227" hidden="1">#REF!</definedName>
    <definedName name="SIG_CCRA501_H228" localSheetId="2" hidden="1">#REF!</definedName>
    <definedName name="SIG_CCRA501_H228" hidden="1">#REF!</definedName>
    <definedName name="SIG_CCRA501_H229" localSheetId="2" hidden="1">#REF!</definedName>
    <definedName name="SIG_CCRA501_H229" hidden="1">#REF!</definedName>
    <definedName name="SIG_CCRA501_H230" localSheetId="2" hidden="1">#REF!</definedName>
    <definedName name="SIG_CCRA501_H230" hidden="1">#REF!</definedName>
    <definedName name="SIG_CCRA501_H231" localSheetId="2" hidden="1">#REF!</definedName>
    <definedName name="SIG_CCRA501_H231" hidden="1">#REF!</definedName>
    <definedName name="SIG_CCRA501_IsControlOK" localSheetId="2" hidden="1">#REF!</definedName>
    <definedName name="SIG_CCRA501_IsControlOK" hidden="1">#REF!</definedName>
    <definedName name="SIG_CCRA501_lastLine" localSheetId="2" hidden="1">#REF!</definedName>
    <definedName name="SIG_CCRA501_lastLine" hidden="1">#REF!</definedName>
    <definedName name="SIG_CCRA501_TITLECOL" localSheetId="2" hidden="1">#REF!</definedName>
    <definedName name="SIG_CCRA501_TITLECOL" hidden="1">#REF!</definedName>
    <definedName name="SIG_CCRA501_TITLELINE" localSheetId="2" hidden="1">#REF!</definedName>
    <definedName name="SIG_CCRA501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IASCRPV1_firstLine" hidden="1">#REF!</definedName>
    <definedName name="SIG_IASCRPV1_H001" hidden="1">#REF!</definedName>
    <definedName name="SIG_IASCRPV1_H002" hidden="1">#REF!</definedName>
    <definedName name="SIG_IASCRPV1_H003" hidden="1">#REF!</definedName>
    <definedName name="SIG_IASCRPV1_H004" hidden="1">#REF!</definedName>
    <definedName name="SIG_IASCRPV1_H005" hidden="1">#REF!</definedName>
    <definedName name="SIG_IASCRPV1_H006" hidden="1">#REF!</definedName>
    <definedName name="SIG_IASCRPV1_H007" hidden="1">#REF!</definedName>
    <definedName name="SIG_IASCRPV1_H008" hidden="1">#REF!</definedName>
    <definedName name="SIG_IASCRPV1_H009" hidden="1">#REF!</definedName>
    <definedName name="SIG_IASCRPV1_H010" hidden="1">#REF!</definedName>
    <definedName name="SIG_IASCRPV1_H011" hidden="1">#REF!</definedName>
    <definedName name="SIG_IASCRPV1_H012" hidden="1">#REF!</definedName>
    <definedName name="SIG_IASCRPV1_H013" hidden="1">#REF!</definedName>
    <definedName name="SIG_IASCRPV1_IsControlOK" hidden="1">#REF!</definedName>
    <definedName name="SIG_IASCRPV1_lastLine" hidden="1">#REF!</definedName>
    <definedName name="SIG_IASCRPV1_TITLELINE" hidden="1">#REF!</definedName>
    <definedName name="SIG_IASCRPV2_firstLine" hidden="1">#REF!</definedName>
    <definedName name="SIG_IASCRPV2_H001" hidden="1">#REF!</definedName>
    <definedName name="SIG_IASCRPV2_H002" hidden="1">#REF!</definedName>
    <definedName name="SIG_IASCRPV2_H003" hidden="1">#REF!</definedName>
    <definedName name="SIG_IASCRPV2_H004" hidden="1">#REF!</definedName>
    <definedName name="SIG_IASCRPV2_H005" hidden="1">#REF!</definedName>
    <definedName name="SIG_IASCRPV2_H006" hidden="1">#REF!</definedName>
    <definedName name="SIG_IASCRPV2_H007" hidden="1">#REF!</definedName>
    <definedName name="SIG_IASCRPV2_H008" hidden="1">#REF!</definedName>
    <definedName name="SIG_IASCRPV2_H009" hidden="1">#REF!</definedName>
    <definedName name="SIG_IASCRPV2_H010" hidden="1">#REF!</definedName>
    <definedName name="SIG_IASCRPV2_H011" hidden="1">#REF!</definedName>
    <definedName name="SIG_IASCRPV2_H012" hidden="1">#REF!</definedName>
    <definedName name="SIG_IASCRPV2_H013" hidden="1">#REF!</definedName>
    <definedName name="SIG_IASCRPV2_IsControlOK" hidden="1">#REF!</definedName>
    <definedName name="SIG_IASCRPV2_lastLine" hidden="1">#REF!</definedName>
    <definedName name="SIG_IASCRPV2_TITLELINE" hidden="1">#REF!</definedName>
    <definedName name="SIG_IASPV1IG_firstLine" hidden="1">#REF!</definedName>
    <definedName name="SIG_IASPV1IG_H001" hidden="1">#REF!</definedName>
    <definedName name="SIG_IASPV1IG_H002" hidden="1">#REF!</definedName>
    <definedName name="SIG_IASPV1IG_H003" hidden="1">#REF!</definedName>
    <definedName name="SIG_IASPV1IG_H004" hidden="1">#REF!</definedName>
    <definedName name="SIG_IASPV1IG_H005" hidden="1">#REF!</definedName>
    <definedName name="SIG_IASPV1IG_H006" hidden="1">#REF!</definedName>
    <definedName name="SIG_IASPV1IG_H007" hidden="1">#REF!</definedName>
    <definedName name="SIG_IASPV1IG_H008" hidden="1">#REF!</definedName>
    <definedName name="SIG_IASPV1IG_H009" hidden="1">#REF!</definedName>
    <definedName name="SIG_IASPV1IG_H010" hidden="1">#REF!</definedName>
    <definedName name="SIG_IASPV1IG_H011" hidden="1">#REF!</definedName>
    <definedName name="SIG_IASPV1IG_H012" hidden="1">#REF!</definedName>
    <definedName name="SIG_IASPV1IG_H013" hidden="1">#REF!</definedName>
    <definedName name="SIG_IASPV1IG_H014" hidden="1">#REF!</definedName>
    <definedName name="SIG_IASPV1IG_H015" hidden="1">#REF!</definedName>
    <definedName name="SIG_IASPV1IG_H016" hidden="1">#REF!</definedName>
    <definedName name="SIG_IASPV1IG_H017" hidden="1">#REF!</definedName>
    <definedName name="SIG_IASPV1IG_H018" hidden="1">#REF!</definedName>
    <definedName name="SIG_IASPV1IG_H019" hidden="1">#REF!</definedName>
    <definedName name="SIG_IASPV1IG_IsControlOK" hidden="1">#REF!</definedName>
    <definedName name="SIG_IASPV1IG_lastLine" hidden="1">#REF!</definedName>
    <definedName name="SIG_IASPV1IG_TITLELINE" hidden="1">#REF!</definedName>
    <definedName name="SIG_IASPV2IG_firstLine" hidden="1">#REF!</definedName>
    <definedName name="SIG_IASPV2IG_H001" hidden="1">#REF!</definedName>
    <definedName name="SIG_IASPV2IG_H002" hidden="1">#REF!</definedName>
    <definedName name="SIG_IASPV2IG_H003" hidden="1">#REF!</definedName>
    <definedName name="SIG_IASPV2IG_H004" hidden="1">#REF!</definedName>
    <definedName name="SIG_IASPV2IG_H005" hidden="1">#REF!</definedName>
    <definedName name="SIG_IASPV2IG_H006" hidden="1">#REF!</definedName>
    <definedName name="SIG_IASPV2IG_H007" hidden="1">#REF!</definedName>
    <definedName name="SIG_IASPV2IG_H008" hidden="1">#REF!</definedName>
    <definedName name="SIG_IASPV2IG_H009" hidden="1">#REF!</definedName>
    <definedName name="SIG_IASPV2IG_H010" hidden="1">#REF!</definedName>
    <definedName name="SIG_IASPV2IG_H011" hidden="1">#REF!</definedName>
    <definedName name="SIG_IASPV2IG_H012" hidden="1">#REF!</definedName>
    <definedName name="SIG_IASPV2IG_H013" hidden="1">#REF!</definedName>
    <definedName name="SIG_IASPV2IG_H014" hidden="1">#REF!</definedName>
    <definedName name="SIG_IASPV2IG_H015" hidden="1">#REF!</definedName>
    <definedName name="SIG_IASPV2IG_H016" hidden="1">#REF!</definedName>
    <definedName name="SIG_IASPV2IG_H017" hidden="1">#REF!</definedName>
    <definedName name="SIG_IASPV2IG_H018" hidden="1">#REF!</definedName>
    <definedName name="SIG_IASPV2IG_H019" hidden="1">#REF!</definedName>
    <definedName name="SIG_IASPV2IG_IsControlOK" hidden="1">#REF!</definedName>
    <definedName name="SIG_IASPV2IG_lastLine" hidden="1">#REF!</definedName>
    <definedName name="SIG_IASPV2IG_TITLELINE" hidden="1">#REF!</definedName>
    <definedName name="SIG_MES_H002" hidden="1">#REF!</definedName>
    <definedName name="SIG_MES_H003" hidden="1">#REF!</definedName>
    <definedName name="SIG_MES_H004" hidden="1">#REF!</definedName>
    <definedName name="SIG_MES_H005" hidden="1">#REF!</definedName>
    <definedName name="SIG_MES_H006" hidden="1">#REF!</definedName>
    <definedName name="SIG_MES_H007" hidden="1">#REF!</definedName>
    <definedName name="SIG_MES_H008" hidden="1">#REF!</definedName>
    <definedName name="SIG_MES_H009" hidden="1">#REF!</definedName>
    <definedName name="SIG_MES_H010" hidden="1">#REF!</definedName>
    <definedName name="SIG_MES_H011" hidden="1">#REF!</definedName>
    <definedName name="SIG_MES_H012" hidden="1">#REF!</definedName>
    <definedName name="SIG_MES_H013" hidden="1">#REF!</definedName>
    <definedName name="SIG_MES_H015" hidden="1">#REF!</definedName>
    <definedName name="SIG_MES_H016" hidden="1">#REF!</definedName>
    <definedName name="SIG_MES05_H002" localSheetId="2" hidden="1">#REF!</definedName>
    <definedName name="SIG_MES05_H002" hidden="1">#REF!</definedName>
    <definedName name="SIG_MES05_H003" localSheetId="2" hidden="1">#REF!</definedName>
    <definedName name="SIG_MES05_H003" hidden="1">#REF!</definedName>
    <definedName name="SIG_MES05_H004" localSheetId="2" hidden="1">#REF!</definedName>
    <definedName name="SIG_MES05_H004" hidden="1">#REF!</definedName>
    <definedName name="SIG_MES05_H005" localSheetId="2" hidden="1">#REF!</definedName>
    <definedName name="SIG_MES05_H005" hidden="1">#REF!</definedName>
    <definedName name="SIG_MES05_H006" localSheetId="2" hidden="1">#REF!</definedName>
    <definedName name="SIG_MES05_H006" hidden="1">#REF!</definedName>
    <definedName name="SIG_MES05_H007" localSheetId="2" hidden="1">#REF!</definedName>
    <definedName name="SIG_MES05_H007" hidden="1">#REF!</definedName>
    <definedName name="SIG_MES05_H008" localSheetId="2" hidden="1">#REF!</definedName>
    <definedName name="SIG_MES05_H008" hidden="1">#REF!</definedName>
    <definedName name="SIG_MES05_H010" localSheetId="2" hidden="1">#REF!</definedName>
    <definedName name="SIG_MES05_H010" hidden="1">#REF!</definedName>
    <definedName name="SIG_MES05_H011" localSheetId="2" hidden="1">#REF!</definedName>
    <definedName name="SIG_MES05_H011" hidden="1">#REF!</definedName>
    <definedName name="SIG_MES05_H012" localSheetId="2" hidden="1">#REF!</definedName>
    <definedName name="SIG_MES05_H012" hidden="1">#REF!</definedName>
    <definedName name="SIG_MES05_H013" localSheetId="2" hidden="1">#REF!</definedName>
    <definedName name="SIG_MES05_H013" hidden="1">#REF!</definedName>
    <definedName name="SIG_MES05_H014" localSheetId="2" hidden="1">#REF!</definedName>
    <definedName name="SIG_MES05_H014" hidden="1">#REF!</definedName>
    <definedName name="SIG_MES05_H015" localSheetId="2" hidden="1">#REF!</definedName>
    <definedName name="SIG_MES05_H015" hidden="1">#REF!</definedName>
    <definedName name="SIG_MES05_H016" localSheetId="2" hidden="1">#REF!</definedName>
    <definedName name="SIG_MES05_H016" hidden="1">#REF!</definedName>
    <definedName name="SIG_MES06_H002" hidden="1">#REF!</definedName>
    <definedName name="SIG_MES06_H003" hidden="1">#REF!</definedName>
    <definedName name="SIG_MES06_H006" hidden="1">#REF!</definedName>
    <definedName name="SIG_MES06_H007" hidden="1">#REF!</definedName>
    <definedName name="SIG_MES06_H008" hidden="1">#REF!</definedName>
    <definedName name="SIG_MES06_H010" hidden="1">#REF!</definedName>
    <definedName name="SIG_MES06_H011" hidden="1">#REF!</definedName>
    <definedName name="SIG_MES06_H012" hidden="1">#REF!</definedName>
    <definedName name="SIG_MES06_H013" hidden="1">#REF!</definedName>
    <definedName name="SIG_MES06_H017" hidden="1">#REF!</definedName>
    <definedName name="SIG_MES06_H018" hidden="1">#REF!</definedName>
    <definedName name="SIG_MES06_H019" hidden="1">#REF!</definedName>
    <definedName name="SIG_MES06_H020" hidden="1">#REF!</definedName>
    <definedName name="SIG_MES06_H021" hidden="1">#REF!</definedName>
    <definedName name="SIG_MES06_H022" hidden="1">#REF!</definedName>
    <definedName name="SIG_MES06_H023" hidden="1">#REF!</definedName>
    <definedName name="SIG_MES06_H024" hidden="1">#REF!</definedName>
    <definedName name="SIG_MES06_H025" hidden="1">#REF!</definedName>
    <definedName name="SIG_MES06_H026" hidden="1">#REF!</definedName>
    <definedName name="SIG_MESACT_H001" hidden="1">#REF!</definedName>
    <definedName name="SIG_MESACT_H002" hidden="1">#REF!</definedName>
    <definedName name="SIG_MESACT_H003" hidden="1">#REF!</definedName>
    <definedName name="SIG_MESACT_H004" hidden="1">#REF!</definedName>
    <definedName name="SIG_MESACT_H005" hidden="1">#REF!</definedName>
    <definedName name="SIG_MESACT_H006" hidden="1">#REF!</definedName>
    <definedName name="SIG_MESACT_H008" hidden="1">#REF!</definedName>
    <definedName name="SIG_MESACT_H009" hidden="1">#REF!</definedName>
    <definedName name="SIG_MESACT_H010" hidden="1">#REF!</definedName>
    <definedName name="SIG_MESACT_H011" hidden="1">#REF!</definedName>
    <definedName name="SIG_MESACT_H012" hidden="1">#REF!</definedName>
    <definedName name="SIG_MESACT_H013" hidden="1">#REF!</definedName>
    <definedName name="SIG_PTBD_CCCRPV1" hidden="1">#REF!</definedName>
    <definedName name="SIG_PTBD_CCCRPV2" hidden="1">#REF!</definedName>
    <definedName name="SIG_PTBD_CCCRPV3" hidden="1">#REF!</definedName>
    <definedName name="SIG_PTBD_CCCRPV4" hidden="1">#REF!</definedName>
    <definedName name="SIG_PTBD_CCCRPV5" hidden="1">#REF!</definedName>
    <definedName name="SIG_PTBD_CCRA501" localSheetId="2" hidden="1">#REF!</definedName>
    <definedName name="SIG_PTBD_CCRA501" hidden="1">#REF!</definedName>
    <definedName name="SIG_PTBD_IASCRPV1" hidden="1">#REF!</definedName>
    <definedName name="SIG_PTBD_IASCRPV2" hidden="1">#REF!</definedName>
    <definedName name="SIG_PTBD_IASPV1IG" hidden="1">#REF!</definedName>
    <definedName name="SIG_PTBD_IASPV2IG" hidden="1">#REF!</definedName>
    <definedName name="SIG_PTBD_PV1IG" hidden="1">#REF!</definedName>
    <definedName name="SIG_PTBD_PV2IG" hidden="1">#REF!</definedName>
    <definedName name="SIG_PTHG_CCCRPV1" hidden="1">#REF!</definedName>
    <definedName name="SIG_PTHG_CCCRPV2" hidden="1">#REF!</definedName>
    <definedName name="SIG_PTHG_CCCRPV3" hidden="1">#REF!</definedName>
    <definedName name="SIG_PTHG_CCCRPV4" hidden="1">#REF!</definedName>
    <definedName name="SIG_PTHG_CCCRPV5" hidden="1">#REF!</definedName>
    <definedName name="SIG_PTHG_CCRA501" localSheetId="2" hidden="1">#REF!</definedName>
    <definedName name="SIG_PTHG_CCRA501" hidden="1">#REF!</definedName>
    <definedName name="SIG_PTHG_IASCRPV1" hidden="1">#REF!</definedName>
    <definedName name="SIG_PTHG_IASCRPV2" hidden="1">#REF!</definedName>
    <definedName name="SIG_PTHG_IASPV1IG" hidden="1">#REF!</definedName>
    <definedName name="SIG_PTHG_IASPV2IG" hidden="1">#REF!</definedName>
    <definedName name="SIG_PTHG_PV1IG" hidden="1">#REF!</definedName>
    <definedName name="SIG_PTHG_PV2IG" hidden="1">#REF!</definedName>
    <definedName name="SIG_PV1IG_firstLine" hidden="1">#REF!</definedName>
    <definedName name="SIG_PV1IG_H001" hidden="1">#REF!</definedName>
    <definedName name="SIG_PV1IG_H002" hidden="1">#REF!</definedName>
    <definedName name="SIG_PV1IG_H003" hidden="1">#REF!</definedName>
    <definedName name="SIG_PV1IG_H004" hidden="1">#REF!</definedName>
    <definedName name="SIG_PV1IG_H005" hidden="1">#REF!</definedName>
    <definedName name="SIG_PV1IG_H006" hidden="1">#REF!</definedName>
    <definedName name="SIG_PV1IG_H007" hidden="1">#REF!</definedName>
    <definedName name="SIG_PV1IG_H008" hidden="1">#REF!</definedName>
    <definedName name="SIG_PV1IG_H009" hidden="1">#REF!</definedName>
    <definedName name="SIG_PV1IG_H010" hidden="1">#REF!</definedName>
    <definedName name="SIG_PV1IG_H011" hidden="1">#REF!</definedName>
    <definedName name="SIG_PV1IG_H012" hidden="1">#REF!</definedName>
    <definedName name="SIG_PV1IG_H013" hidden="1">#REF!</definedName>
    <definedName name="SIG_PV1IG_IsControlOK" hidden="1">#REF!</definedName>
    <definedName name="SIG_PV1IG_lastLine" hidden="1">#REF!</definedName>
    <definedName name="SIG_PV1IG_TITLELINE" hidden="1">#REF!</definedName>
    <definedName name="SIG_PV2IG_firstLine" hidden="1">#REF!</definedName>
    <definedName name="SIG_PV2IG_H001" hidden="1">#REF!</definedName>
    <definedName name="SIG_PV2IG_H002" hidden="1">#REF!</definedName>
    <definedName name="SIG_PV2IG_H003" hidden="1">#REF!</definedName>
    <definedName name="SIG_PV2IG_H004" hidden="1">#REF!</definedName>
    <definedName name="SIG_PV2IG_H005" hidden="1">#REF!</definedName>
    <definedName name="SIG_PV2IG_H006" hidden="1">#REF!</definedName>
    <definedName name="SIG_PV2IG_H007" hidden="1">#REF!</definedName>
    <definedName name="SIG_PV2IG_H008" hidden="1">#REF!</definedName>
    <definedName name="SIG_PV2IG_H009" hidden="1">#REF!</definedName>
    <definedName name="SIG_PV2IG_H010" hidden="1">#REF!</definedName>
    <definedName name="SIG_PV2IG_H011" hidden="1">#REF!</definedName>
    <definedName name="SIG_PV2IG_H012" hidden="1">#REF!</definedName>
    <definedName name="SIG_PV2IG_H013" hidden="1">#REF!</definedName>
    <definedName name="SIG_PV2IG_IsControlOK" hidden="1">#REF!</definedName>
    <definedName name="SIG_PV2IG_lastLine" hidden="1">#REF!</definedName>
    <definedName name="SIG_PV2IG_TITLELINE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lver_num" hidden="1">0</definedName>
    <definedName name="solver_typ" hidden="1">1</definedName>
    <definedName name="solver_val" hidden="1">0</definedName>
    <definedName name="somme">[26]BALANCE!$G$2:$G$573</definedName>
    <definedName name="Sorties_97">#REF!</definedName>
    <definedName name="SQDQSD">#REF!</definedName>
    <definedName name="SQDSDSQDSQD">#REF!</definedName>
    <definedName name="ss" hidden="1">{"résultats",#N/A,FALSE,"résultats SFS";"indicateurs",#N/A,FALSE,"résultats SFS";"commentaires",#N/A,FALSE,"commentaires SFS";"graphiques",#N/A,FALSE,"graphiques SFS"}</definedName>
    <definedName name="ss_1" hidden="1">{#N/A,#N/A,TRUE,"COFTOT"}</definedName>
    <definedName name="SS_HTM_COUT_AMORTI">[5]DETCONSO!#REF!</definedName>
    <definedName name="SS_HTM_INDE">[5]DETCONSO!$BQ$387</definedName>
    <definedName name="ssmo">#REF!</definedName>
    <definedName name="ssss" hidden="1">{#N/A,#N/A,TRUE,"COFTOT"}</definedName>
    <definedName name="ssss_1" hidden="1">{#N/A,#N/A,TRUE,"COFTOT"}</definedName>
    <definedName name="SSSSS">[26]EXPERTISE!#REF!</definedName>
    <definedName name="sté">#REF!</definedName>
    <definedName name="stock95">[32]Feuil1!$E$2:$E$126</definedName>
    <definedName name="SURCOTESORT">#REF!</definedName>
    <definedName name="T">[27]BALANCE!$B$2:$B$233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'[49]TFT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'[49]TFT '!$A$5</definedName>
    <definedName name="T_7">#REF!</definedName>
    <definedName name="T_8">#REF!</definedName>
    <definedName name="T_9">#REF!</definedName>
    <definedName name="Table">'[48]Table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f" hidden="1">{#N/A,#N/A,TRUE,"COFTOT"}</definedName>
    <definedName name="tf_1" hidden="1">{#N/A,#N/A,TRUE,"COFTOT"}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rois" hidden="1">{"résultats",#N/A,FALSE,"résultats SFS";"indicateurs",#N/A,FALSE,"résultats SFS";"commentaires",#N/A,FALSE,"commentaires SFS";"graphiques",#N/A,FALSE,"graphiques SFS"}</definedName>
    <definedName name="TTT">[27]BALANCE!$D$2:$D$233</definedName>
    <definedName name="typact">#REF!</definedName>
    <definedName name="typact1">#REF!</definedName>
    <definedName name="Type">[8]PART!$A$2:$A$177</definedName>
    <definedName name="Type_de_montant">[41]PARAM!$H$25:$H$29</definedName>
    <definedName name="tyty" hidden="1">#REF!</definedName>
    <definedName name="tyyiou" hidden="1">#REF!</definedName>
    <definedName name="tyyui" hidden="1">#REF!</definedName>
    <definedName name="u" hidden="1">{#N/A,#N/A,TRUE,"COFTOT"}</definedName>
    <definedName name="u_1" hidden="1">{#N/A,#N/A,TRUE,"COFTOT"}</definedName>
    <definedName name="UTILPREST">#REF!</definedName>
    <definedName name="UTILPROV1">#REF!</definedName>
    <definedName name="UTILPROV2">#REF!</definedName>
    <definedName name="uu" hidden="1">{#N/A,#N/A,TRUE,"COFTOT"}</definedName>
    <definedName name="uu_1" hidden="1">{#N/A,#N/A,TRUE,"COFTOT"}</definedName>
    <definedName name="uuu" hidden="1">{#N/A,#N/A,TRUE,"COFTOT"}</definedName>
    <definedName name="uuu_1" hidden="1">{#N/A,#N/A,TRUE,"COFTOT"}</definedName>
    <definedName name="uyuu" hidden="1">#REF!</definedName>
    <definedName name="v" hidden="1">#REF!</definedName>
    <definedName name="V.E._Millions">[6]EXPERTISE!#REF!</definedName>
    <definedName name="vabrut96">[32]Feuil1!$AJ$3:$AJ$126</definedName>
    <definedName name="vabrut96édité">[32]Feuil1!$AV$3:$AV$34</definedName>
    <definedName name="ValColonne">[50]Paramétrage!$F$6</definedName>
    <definedName name="valeurs">#REF!</definedName>
    <definedName name="VALEURS_DE_REALISATION">[8]PART!$K$2:$K$177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[27]BALANCE!#REF!</definedName>
    <definedName name="VIRINTERNE">#REF!</definedName>
    <definedName name="VNC_au_31_12_97">#REF!</definedName>
    <definedName name="VNCI900">#REF!</definedName>
    <definedName name="VVDFGVF">[26]EXPERTISE!#REF!</definedName>
    <definedName name="w">[25]EXPERTISE!$H$2:$H$122</definedName>
    <definedName name="w_1" hidden="1">{#N/A,#N/A,TRUE,"COFTOT"}</definedName>
    <definedName name="women" hidden="1">{#N/A,#N/A,TRUE,"COFTOT"}</definedName>
    <definedName name="women_1" hidden="1">{#N/A,#N/A,TRUE,"COFTOT"}</definedName>
    <definedName name="wrn.Book._.Forecast." hidden="1">{"titre",#N/A,TRUE,"Titre";"Synthèse",#N/A,TRUE,"Titre";"Synthèse Europe",#N/A,TRUE,"Titre";"Synthèse Amériques",#N/A,TRUE,"Titre";"Synthèse Asie + Total",#N/A,TRUE,"Titre";"budget Europe",#N/A,TRUE,"Titre";"budget Ameriques",#N/A,TRUE,"Titre";"budget Asie + Total",#N/A,TRUE,"Titre";"Couts Europe",#N/A,TRUE,"Titre";"Couts Ameriques",#N/A,TRUE,"Titre";"Ratio Europe",#N/A,TRUE,"Titre";"Couts Asie + Total",#N/A,TRUE,"Titre";"Ratio Ameriques",#N/A,TRUE,"Titre";"Ratio Asie + Total",#N/A,TRUE,"Titre";"CWA Europe",#N/A,TRUE,"Titre";"CWA Ameriques",#N/A,TRUE,"Titre";"CWA Asie + Total",#N/A,TRUE,"Titre";"provision",#N/A,TRUE,"Titre";"ROPE_RONE",#N/A,TRUE,"Titre";"Headcount",#N/A,TRUE,"Titre";"X-selling",#N/A,TRUE,"Titre"}</definedName>
    <definedName name="wrn.édition." hidden="1">{"résultats",#N/A,FALSE,"résultats SFS";"indicateurs",#N/A,FALSE,"résultats SFS";"commentaires",#N/A,FALSE,"commentaires SFS";"graphiques",#N/A,FALSE,"graphiques SFS"}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imprim." hidden="1">{#N/A,#N/A,TRUE,"COFTOT"}</definedName>
    <definedName name="wrn.imprim._1" hidden="1">{#N/A,#N/A,TRUE,"COFTOT"}</definedName>
    <definedName name="wrn.imprim2" hidden="1">{#N/A,#N/A,TRUE,"COFTOT"}</definedName>
    <definedName name="wrn.imprim2_1" hidden="1">{#N/A,#N/A,TRUE,"COFTOT"}</definedName>
    <definedName name="ws" hidden="1">{#N/A,#N/A,TRUE,"COFTOT"}</definedName>
    <definedName name="ws_1" hidden="1">{#N/A,#N/A,TRUE,"COFTOT"}</definedName>
    <definedName name="ww" hidden="1">{#N/A,#N/A,TRUE,"COFTOT"}</definedName>
    <definedName name="ww_1" hidden="1">{#N/A,#N/A,TRUE,"COFTOT"}</definedName>
    <definedName name="WWWWWWWWWWW">[26]BALANCE!$D$2:$D$573</definedName>
    <definedName name="wxw" hidden="1">{"résultats",#N/A,FALSE,"résultats SFS";"indicateurs",#N/A,FALSE,"résultats SFS";"commentaires",#N/A,FALSE,"commentaires SFS";"graphiques",#N/A,FALSE,"graphiques SFS"}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[30]VNCI_ASS!$C$2:$C$94</definedName>
    <definedName name="XX">[6]BALANCE!#REF!</definedName>
    <definedName name="XXWXS">[27]BALANCE!#REF!</definedName>
    <definedName name="XXX">[6]BALANCE!#REF!</definedName>
    <definedName name="xxxx" hidden="1">#REF!</definedName>
    <definedName name="XXXXXX">[27]PART!$B$2:$B$104</definedName>
    <definedName name="xxxxxxxxxx">[25]EXPERTISE!$B$2:$B$122</definedName>
    <definedName name="Y">[37]PART!$I$2:$I$111</definedName>
    <definedName name="y_1" hidden="1">{#N/A,#N/A,TRUE,"COFTOT"}</definedName>
    <definedName name="ytyty" hidden="1">#REF!</definedName>
    <definedName name="yyy" hidden="1">#REF!</definedName>
    <definedName name="z">#REF!</definedName>
    <definedName name="Z_0988812C_B87C_4041_945B_D3D481C0E3B2_.wvu.Cols" localSheetId="1" hidden="1">Passif!$O:$O</definedName>
    <definedName name="Z_0988812C_B87C_4041_945B_D3D481C0E3B2_.wvu.Rows" localSheetId="0" hidden="1">Actif!#REF!</definedName>
    <definedName name="Z_0988812C_B87C_4041_945B_D3D481C0E3B2_.wvu.Rows" localSheetId="2" hidden="1">'Résultat '!#REF!,'Résultat '!$46:$75</definedName>
    <definedName name="Z_10FE0AC7_DC28_4361_9D3E_E82A44C052DC_.wvu.Rows" localSheetId="0" hidden="1">Actif!#REF!</definedName>
    <definedName name="Z_10FE0AC7_DC28_4361_9D3E_E82A44C052DC_.wvu.Rows" localSheetId="1" hidden="1">Passif!$10:$11</definedName>
    <definedName name="Z_15FEF1C5_8ED8_40F7_B190_479F9E1DDCD0_.wvu.Cols" localSheetId="1" hidden="1">Passif!$O:$O</definedName>
    <definedName name="Z_15FEF1C5_8ED8_40F7_B190_479F9E1DDCD0_.wvu.Rows" localSheetId="0" hidden="1">Actif!#REF!</definedName>
    <definedName name="Z_15FEF1C5_8ED8_40F7_B190_479F9E1DDCD0_.wvu.Rows" localSheetId="2" hidden="1">'Résultat '!$46:$75</definedName>
    <definedName name="Z_36525DD7_EDEC_4265_8944_8B9988527388_.wvu.Rows" localSheetId="0" hidden="1">Actif!$6:$6</definedName>
    <definedName name="Z_36525DD7_EDEC_4265_8944_8B9988527388_.wvu.Rows" localSheetId="2" hidden="1">'Résultat '!$29:$29,'Résultat '!$46:$75</definedName>
    <definedName name="Z_4561BCBD_DB5E_4D30_A9CE_7BB23B692C5E_.wvu.Cols" localSheetId="1" hidden="1">Passif!$O:$O</definedName>
    <definedName name="Z_4561BCBD_DB5E_4D30_A9CE_7BB23B692C5E_.wvu.Rows" localSheetId="0" hidden="1">Actif!#REF!</definedName>
    <definedName name="Z_4561BCBD_DB5E_4D30_A9CE_7BB23B692C5E_.wvu.Rows" localSheetId="2" hidden="1">'Résultat '!$46:$75</definedName>
    <definedName name="Z_4B432757_5B9D_498B_AC4B_8BDBA5DAB210_.wvu.Rows" localSheetId="0" hidden="1">Actif!$6:$6</definedName>
    <definedName name="Z_4B432757_5B9D_498B_AC4B_8BDBA5DAB210_.wvu.Rows" localSheetId="2" hidden="1">'Résultat '!$29:$29,'Résultat '!$46:$75</definedName>
    <definedName name="Z_6026142C_022D_477E_A086_A3D1CB0201B2_.wvu.Cols" localSheetId="1" hidden="1">Passif!$O:$O</definedName>
    <definedName name="Z_6026142C_022D_477E_A086_A3D1CB0201B2_.wvu.Rows" localSheetId="0" hidden="1">Actif!#REF!</definedName>
    <definedName name="Z_6026142C_022D_477E_A086_A3D1CB0201B2_.wvu.Rows" localSheetId="2" hidden="1">'Résultat '!$46:$75</definedName>
    <definedName name="Z_9861AEDC_A168_4FA5_BC34_0FF06E2D98B0_.wvu.Rows" localSheetId="0" hidden="1">Actif!$6:$6</definedName>
    <definedName name="Z_9861AEDC_A168_4FA5_BC34_0FF06E2D98B0_.wvu.Rows" localSheetId="1" hidden="1">Passif!#REF!,Passif!#REF!,Passif!$40:$40</definedName>
    <definedName name="Z_9861AEDC_A168_4FA5_BC34_0FF06E2D98B0_.wvu.Rows" localSheetId="2" hidden="1">'Résultat '!$29:$29,'Résultat '!$46:$75</definedName>
    <definedName name="Z_B96AA43F_C6B6_4097_9127_C885199888B4_.wvu.Rows" localSheetId="0" hidden="1">Actif!$6:$6</definedName>
    <definedName name="Z_B96AA43F_C6B6_4097_9127_C885199888B4_.wvu.Rows" localSheetId="1" hidden="1">Passif!#REF!,Passif!#REF!,Passif!$40:$40</definedName>
    <definedName name="Z_B96AA43F_C6B6_4097_9127_C885199888B4_.wvu.Rows" localSheetId="2" hidden="1">'Résultat '!$29:$29,'Résultat '!$46:$75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hidden="1">#REF!</definedName>
    <definedName name="zeaze" hidden="1">#REF!</definedName>
    <definedName name="ZEZER">[26]EXPERTISE!$C$2:$C$122</definedName>
    <definedName name="_xlnm.Print_Area">#REF!</definedName>
    <definedName name="Zone_impression">'[51]10.3 Honoraires'!$C$5:$L$49</definedName>
    <definedName name="zse">[52]BALANCE!$D$2:$D$570</definedName>
    <definedName name="zzazeerer" hidden="1">#REF!</definedName>
    <definedName name="zZone_d_impression">#REF!</definedName>
    <definedName name="zzz" hidden="1">{"résultats",#N/A,FALSE,"résultats SFS";"indicateurs",#N/A,FALSE,"résultats SFS";"commentaires",#N/A,FALSE,"commentaires SFS";"graphiques",#N/A,FALSE,"graphiques SFS"}</definedName>
    <definedName name="zzz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26" i="1"/>
  <c r="G19" i="1"/>
  <c r="G12" i="1"/>
  <c r="F33" i="1"/>
  <c r="F26" i="1"/>
  <c r="F19" i="1"/>
  <c r="F12" i="1"/>
  <c r="G32" i="1"/>
  <c r="G25" i="1"/>
  <c r="G18" i="1"/>
  <c r="G11" i="1"/>
  <c r="G17" i="1"/>
  <c r="G10" i="1"/>
  <c r="F31" i="1"/>
  <c r="F10" i="1"/>
  <c r="G9" i="1"/>
  <c r="F16" i="1"/>
  <c r="F9" i="1"/>
  <c r="G22" i="1"/>
  <c r="F29" i="1"/>
  <c r="G28" i="1"/>
  <c r="G21" i="1"/>
  <c r="F32" i="1"/>
  <c r="F25" i="1"/>
  <c r="F18" i="1"/>
  <c r="F11" i="1"/>
  <c r="F23" i="1"/>
  <c r="G15" i="1"/>
  <c r="F15" i="1"/>
  <c r="G14" i="1"/>
  <c r="F28" i="1"/>
  <c r="F14" i="1"/>
  <c r="F7" i="1"/>
  <c r="G20" i="1"/>
  <c r="G6" i="1"/>
  <c r="F20" i="1"/>
  <c r="F6" i="1"/>
  <c r="G31" i="1"/>
  <c r="F17" i="1"/>
  <c r="G23" i="1"/>
  <c r="G16" i="1"/>
  <c r="G29" i="1"/>
  <c r="G8" i="1"/>
  <c r="F22" i="1"/>
  <c r="F8" i="1"/>
  <c r="G7" i="1"/>
  <c r="F21" i="1"/>
  <c r="G27" i="1"/>
  <c r="G13" i="1"/>
  <c r="F27" i="1"/>
  <c r="F13" i="1"/>
  <c r="G5" i="1"/>
  <c r="F5" i="1"/>
  <c r="F30" i="1" l="1"/>
  <c r="G30" i="1"/>
  <c r="F24" i="1"/>
  <c r="G24" i="1"/>
</calcChain>
</file>

<file path=xl/sharedStrings.xml><?xml version="1.0" encoding="utf-8"?>
<sst xmlns="http://schemas.openxmlformats.org/spreadsheetml/2006/main" count="348" uniqueCount="261">
  <si>
    <t>ACTIF</t>
  </si>
  <si>
    <t>CA=C-CNP</t>
  </si>
  <si>
    <t>CC=EUR</t>
  </si>
  <si>
    <t>(In € millions)</t>
  </si>
  <si>
    <t>Notes</t>
  </si>
  <si>
    <t>30.06.2025</t>
  </si>
  <si>
    <t>Evol libellé MDD</t>
  </si>
  <si>
    <t>DP=2025.06</t>
  </si>
  <si>
    <t>DP=2024.12</t>
  </si>
  <si>
    <t>DP=2023.12</t>
  </si>
  <si>
    <t>Variation N/N-1</t>
  </si>
  <si>
    <t>Goodwill</t>
  </si>
  <si>
    <t>SC=CNPIFRS</t>
  </si>
  <si>
    <t>Value of acquired portfolios of investment contracts</t>
  </si>
  <si>
    <t>Value of distribution agreements and other intangible assets</t>
  </si>
  <si>
    <t>VA=2IFRS</t>
  </si>
  <si>
    <t>Intangible assets</t>
  </si>
  <si>
    <t>FL=F99</t>
  </si>
  <si>
    <t>Investment property</t>
  </si>
  <si>
    <t>FL=F00</t>
  </si>
  <si>
    <t>Financial assets at amortised cost</t>
  </si>
  <si>
    <t>Financial assets at fair value through OCI</t>
  </si>
  <si>
    <t>X</t>
  </si>
  <si>
    <t>Financial assets at fair value through profit or loss</t>
  </si>
  <si>
    <t>Source MDD</t>
  </si>
  <si>
    <t>Derivatives included embedded derivatives separated from the host contract</t>
  </si>
  <si>
    <t>Controle semestriel'!A1</t>
  </si>
  <si>
    <t>Insurance investments</t>
  </si>
  <si>
    <t>Placements des autres activités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</si>
  <si>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</si>
  <si>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</si>
  <si>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</si>
  <si>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</si>
  <si>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and VFA models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</si>
  <si>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</si>
  <si>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</si>
  <si>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</si>
  <si>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</si>
  <si>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</si>
  <si>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</si>
  <si>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</si>
  <si>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</si>
  <si>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</si>
  <si>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IAS 1.54 (o)</t>
  </si>
  <si>
    <t>Other assets</t>
  </si>
  <si>
    <t>Assets held for sale</t>
  </si>
  <si>
    <t>Cash and cash equivalents</t>
  </si>
  <si>
    <t>TOTAL ASSETS</t>
  </si>
  <si>
    <t>Contrôle clôture</t>
  </si>
  <si>
    <t>Contrôle placements des activités d'assurance</t>
  </si>
  <si>
    <t>Contrôle actifs incorporels</t>
  </si>
  <si>
    <t>Contrôle autres actifs</t>
  </si>
  <si>
    <t>Actifs relatifs aux frais d'acquisition non affectés aux contrats d'assurance</t>
  </si>
  <si>
    <t>à changer dans le MDD</t>
  </si>
  <si>
    <t>(en millions d’euros)</t>
  </si>
  <si>
    <t>Ecarts d'acquisition</t>
  </si>
  <si>
    <t>Autres immobilisations incorporelles</t>
  </si>
  <si>
    <t>Actifs incorporels</t>
  </si>
  <si>
    <t>Immobilier de placement</t>
  </si>
  <si>
    <t>Actifs financiers au coût amorti</t>
  </si>
  <si>
    <r>
      <t xml:space="preserve">Actifs à la juste valeur par </t>
    </r>
    <r>
      <rPr>
        <strike/>
        <sz val="9"/>
        <color rgb="FFFF0000"/>
        <rFont val="Calibri"/>
        <family val="2"/>
      </rPr>
      <t>autres éléments du résultat global</t>
    </r>
    <r>
      <rPr>
        <u/>
        <sz val="9"/>
        <color rgb="FF008080"/>
        <rFont val="Calibri"/>
        <family val="2"/>
      </rPr>
      <t>capitaux propres</t>
    </r>
  </si>
  <si>
    <t xml:space="preserve">Actifs à la juste valeur par le résultat net </t>
  </si>
  <si>
    <r>
      <t>Instruments dérivés</t>
    </r>
    <r>
      <rPr>
        <u/>
        <sz val="9"/>
        <color rgb="FF008080"/>
        <rFont val="Calibri"/>
        <family val="2"/>
      </rPr>
      <t xml:space="preserve"> et dérivés et incorporés séparés</t>
    </r>
  </si>
  <si>
    <t>Placements des activités d'assurance</t>
  </si>
  <si>
    <t>Investissements dans les sociétés mises en équivalence</t>
  </si>
  <si>
    <r>
      <t xml:space="preserve">Actifs </t>
    </r>
    <r>
      <rPr>
        <b/>
        <strike/>
        <sz val="9"/>
        <color rgb="FFFF0000"/>
        <rFont val="Calibri"/>
        <family val="2"/>
      </rPr>
      <t>relatifs aux</t>
    </r>
    <r>
      <rPr>
        <b/>
        <u/>
        <sz val="9"/>
        <color rgb="FF008080"/>
        <rFont val="Calibri"/>
        <family val="2"/>
      </rPr>
      <t>de</t>
    </r>
    <r>
      <rPr>
        <b/>
        <sz val="9"/>
        <color rgb="FF000000"/>
        <rFont val="Calibri"/>
        <family val="2"/>
      </rPr>
      <t xml:space="preserve"> contrats d'assurance</t>
    </r>
  </si>
  <si>
    <r>
      <t xml:space="preserve">Actifs </t>
    </r>
    <r>
      <rPr>
        <b/>
        <strike/>
        <sz val="9"/>
        <color rgb="FFFF0000"/>
        <rFont val="Calibri"/>
        <family val="2"/>
      </rPr>
      <t>relatifs aux</t>
    </r>
    <r>
      <rPr>
        <b/>
        <u/>
        <sz val="9"/>
        <color rgb="FF008080"/>
        <rFont val="Calibri"/>
        <family val="2"/>
      </rPr>
      <t>de</t>
    </r>
    <r>
      <rPr>
        <b/>
        <sz val="9"/>
        <color rgb="FF000000"/>
        <rFont val="Calibri"/>
        <family val="2"/>
      </rPr>
      <t xml:space="preserve"> contrats de réassurance </t>
    </r>
  </si>
  <si>
    <r>
      <t>Créances d’assurance et de réassurance relatives</t>
    </r>
    <r>
      <rPr>
        <u/>
        <sz val="9"/>
        <color rgb="FF008080"/>
        <rFont val="Calibri"/>
        <family val="2"/>
      </rPr>
      <t>Actifs relatifs</t>
    </r>
    <r>
      <rPr>
        <sz val="9"/>
        <color rgb="FF000000"/>
        <rFont val="Calibri"/>
        <family val="2"/>
      </rPr>
      <t xml:space="preserve"> à des contrats financiers</t>
    </r>
  </si>
  <si>
    <t>Créances d'impôts exigibles</t>
  </si>
  <si>
    <t>Autres créances</t>
  </si>
  <si>
    <t xml:space="preserve">Immeubles d'exploitation et autres immobilisations corporelles </t>
  </si>
  <si>
    <t>Autres actifs d'exploitation à long terme</t>
  </si>
  <si>
    <t>Impôts différés actifs</t>
  </si>
  <si>
    <t>Autres actifs</t>
  </si>
  <si>
    <t>Actifs des activités destinées à être cédées ou abandonnées</t>
  </si>
  <si>
    <t>Trésorerie</t>
  </si>
  <si>
    <t>TOTAL ACTIF</t>
  </si>
  <si>
    <t>EQUITY AND LIABILITIES</t>
  </si>
  <si>
    <t>Aju T2 2024 en K€</t>
  </si>
  <si>
    <t>Commentaires</t>
  </si>
  <si>
    <t>Share capital</t>
  </si>
  <si>
    <t>IAS 1.54 (r)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</si>
  <si>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</si>
  <si>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</si>
  <si>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</si>
  <si>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</si>
  <si>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</si>
  <si>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Réserve financière de réassurance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</si>
  <si>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</si>
  <si>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</si>
  <si>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</si>
  <si>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</si>
  <si>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</si>
  <si>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</si>
  <si>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IAS 1.54 (q)</t>
  </si>
  <si>
    <t>Total equity</t>
  </si>
  <si>
    <t>Insurance contract liabilities measured using the BBA and VFA models</t>
  </si>
  <si>
    <t>IAS 1.54 (ma)</t>
  </si>
  <si>
    <t>Insurance contract liabilities measured using the PAA model</t>
  </si>
  <si>
    <t>Insurance liabilities</t>
  </si>
  <si>
    <t>Reinsurance contract liabilities measured using the BBA and VFA models</t>
  </si>
  <si>
    <t>Reinsurance contract liabilities measured using the PAA model</t>
  </si>
  <si>
    <t>Reinsurance liabilities</t>
  </si>
  <si>
    <t>Investment contract liabilities</t>
  </si>
  <si>
    <t>IAS 1.54 (m)</t>
  </si>
  <si>
    <t>Insurance, reinsurance and investment contract liabilities</t>
  </si>
  <si>
    <t>Provisions for liabilities and charges</t>
  </si>
  <si>
    <t>IAS 1.54 (l)</t>
  </si>
  <si>
    <t>Provision pour déménagement uniquement</t>
  </si>
  <si>
    <t>Subordinated debt</t>
  </si>
  <si>
    <t>Financing liabilities</t>
  </si>
  <si>
    <t>Operating liabilities represented by securities</t>
  </si>
  <si>
    <t>IAS 1.54 (k)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</si>
  <si>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</si>
  <si>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</si>
  <si>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</si>
  <si>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</si>
  <si>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</si>
  <si>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</si>
  <si>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</si>
  <si>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</si>
  <si>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</si>
  <si>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IAS 1.54 (p)</t>
  </si>
  <si>
    <t>TOTAL EQUITY AND LIABILITIES</t>
  </si>
  <si>
    <t>Equilibres fondamentaux</t>
  </si>
  <si>
    <t>Contrôle capitaux propres</t>
  </si>
  <si>
    <t>Contrôle passifs relatifs aux contrats</t>
  </si>
  <si>
    <t>Contrôle autres passifs</t>
  </si>
  <si>
    <t>Comptes de régularisation créditeurs - Dettes de financement - ICNE</t>
  </si>
  <si>
    <t>Compte de résultat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</si>
  <si>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</si>
  <si>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</si>
  <si>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</si>
  <si>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</si>
  <si>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</si>
  <si>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</t>
  </si>
  <si>
    <t>Net gain or loss on derecognised financial assets at amortised cost</t>
  </si>
  <si>
    <t>Change in fair value of financial assets at fair value through profit or loss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</si>
  <si>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</si>
  <si>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</si>
  <si>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</si>
  <si>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</t>
  </si>
  <si>
    <t>Total finance income net of expenses</t>
  </si>
  <si>
    <t>Income and expenses from other activities</t>
  </si>
  <si>
    <t>Autres produits et charges opérationnels courants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</si>
  <si>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</si>
  <si>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</si>
  <si>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</si>
  <si>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</si>
  <si>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</si>
  <si>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</si>
  <si>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</si>
  <si>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</si>
  <si>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</si>
  <si>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</si>
  <si>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</si>
  <si>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</si>
  <si>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</si>
  <si>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</si>
  <si>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</si>
  <si>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</si>
  <si>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</si>
  <si>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</si>
  <si>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</si>
  <si>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</si>
  <si>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</si>
  <si>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Produits des activités d'assurance</t>
  </si>
  <si>
    <t>Charges afférentes aux activités d'assurance</t>
  </si>
  <si>
    <r>
      <t xml:space="preserve">Charges ou produits nets </t>
    </r>
    <r>
      <rPr>
        <u/>
        <sz val="9"/>
        <color rgb="FF008080"/>
        <rFont val="Calibri"/>
        <family val="2"/>
      </rPr>
      <t xml:space="preserve">afférents </t>
    </r>
    <r>
      <rPr>
        <strike/>
        <sz val="9"/>
        <color rgb="FFFF0000"/>
        <rFont val="Calibri"/>
        <family val="2"/>
      </rPr>
      <t xml:space="preserve">des </t>
    </r>
    <r>
      <rPr>
        <u/>
        <sz val="9"/>
        <color rgb="FF008080"/>
        <rFont val="Calibri"/>
        <family val="2"/>
      </rPr>
      <t xml:space="preserve">aux </t>
    </r>
    <r>
      <rPr>
        <sz val="9"/>
        <color rgb="FF000000"/>
        <rFont val="Calibri"/>
        <family val="2"/>
      </rPr>
      <t>contrats de réassurance</t>
    </r>
    <r>
      <rPr>
        <u/>
        <sz val="9"/>
        <color rgb="FF008080"/>
        <rFont val="Calibri"/>
        <family val="2"/>
      </rPr>
      <t xml:space="preserve"> détenus</t>
    </r>
  </si>
  <si>
    <t>Résultat des activités d’assurance</t>
  </si>
  <si>
    <t>Produits des placements nets de charges</t>
  </si>
  <si>
    <r>
      <t>Plus ou moins-values de cession des placements</t>
    </r>
    <r>
      <rPr>
        <u/>
        <sz val="9"/>
        <color rgb="FF008080"/>
        <rFont val="Calibri"/>
        <family val="2"/>
      </rPr>
      <t xml:space="preserve"> net de reprises de dépréciation et d’amortissements</t>
    </r>
  </si>
  <si>
    <r>
      <t>Gains / pertes relatifs à la décomptabilisation d'actifs au coût amorti</t>
    </r>
    <r>
      <rPr>
        <sz val="9"/>
        <color theme="1"/>
        <rFont val="Calibri"/>
        <family val="2"/>
      </rPr>
      <t> </t>
    </r>
  </si>
  <si>
    <t>Variation de juste valeur des placements comptabilisés à la juste valeur par résultat</t>
  </si>
  <si>
    <t xml:space="preserve">Variation des dépréciations sur placements </t>
  </si>
  <si>
    <t>Intérêts calculés selon la méthode TIE</t>
  </si>
  <si>
    <r>
      <t>Produits financiers ou charges financières des contrats de d’assurance</t>
    </r>
    <r>
      <rPr>
        <strike/>
        <sz val="9"/>
        <color rgb="FFFF0000"/>
        <rFont val="Calibri"/>
        <family val="2"/>
      </rPr>
      <t>Charges financières d'assurance</t>
    </r>
  </si>
  <si>
    <t>Produits financiers ou charges financières des contrats de réassurance</t>
  </si>
  <si>
    <t>Total des produits financiers nets de charges</t>
  </si>
  <si>
    <r>
      <t>Produit</t>
    </r>
    <r>
      <rPr>
        <u/>
        <sz val="9"/>
        <color rgb="FF008080"/>
        <rFont val="Calibri"/>
        <family val="2"/>
      </rPr>
      <t>s</t>
    </r>
    <r>
      <rPr>
        <sz val="9"/>
        <color rgb="FF000000"/>
        <rFont val="Calibri"/>
        <family val="2"/>
      </rPr>
      <t xml:space="preserve"> et charges des autres activités</t>
    </r>
  </si>
  <si>
    <t>Total des autres produits et charges opérationnels courants</t>
  </si>
  <si>
    <t>Résultat opérationnel courant</t>
  </si>
  <si>
    <t>Total des autres produits et charges opérationnels non courants</t>
  </si>
  <si>
    <t>Résultat opérationnel</t>
  </si>
  <si>
    <t>Charges de financement</t>
  </si>
  <si>
    <t>Variation de valeur des actifs incorporels</t>
  </si>
  <si>
    <t>Quote-part de résultat dans les sociétés mises en équivalence</t>
  </si>
  <si>
    <t>Impôts sur les résultats</t>
  </si>
  <si>
    <r>
      <t xml:space="preserve">Résultat après impôt des activités </t>
    </r>
    <r>
      <rPr>
        <strike/>
        <sz val="9"/>
        <color rgb="FFFF0000"/>
        <rFont val="Calibri"/>
        <family val="2"/>
      </rPr>
      <t>discontinues</t>
    </r>
    <r>
      <rPr>
        <u/>
        <sz val="9"/>
        <color rgb="FF008080"/>
        <rFont val="Calibri"/>
        <family val="2"/>
      </rPr>
      <t>destinées à être cédées ou abandonnées</t>
    </r>
  </si>
  <si>
    <r>
      <t xml:space="preserve">Résultat net de </t>
    </r>
    <r>
      <rPr>
        <u/>
        <sz val="9"/>
        <color rgb="FF008080"/>
        <rFont val="Calibri"/>
        <family val="2"/>
      </rPr>
      <t>groupe</t>
    </r>
    <r>
      <rPr>
        <strike/>
        <sz val="9"/>
        <color rgb="FFFF0000"/>
        <rFont val="Calibri"/>
        <family val="2"/>
      </rPr>
      <t>l'ensemble</t>
    </r>
    <r>
      <rPr>
        <sz val="9"/>
        <color rgb="FF000000"/>
        <rFont val="Calibri"/>
        <family val="2"/>
      </rPr>
      <t xml:space="preserve"> consolidé</t>
    </r>
  </si>
  <si>
    <r>
      <t xml:space="preserve">Intérêts </t>
    </r>
    <r>
      <rPr>
        <u/>
        <sz val="9"/>
        <color rgb="FF008080"/>
        <rFont val="Calibri"/>
        <family val="2"/>
      </rPr>
      <t xml:space="preserve">ne donnant pas le contrôle </t>
    </r>
    <r>
      <rPr>
        <strike/>
        <sz val="9"/>
        <color rgb="FFFF0000"/>
        <rFont val="Calibri"/>
        <family val="2"/>
      </rPr>
      <t>minoritaires</t>
    </r>
  </si>
  <si>
    <t>Résultat net (part du Groupe)</t>
  </si>
  <si>
    <t xml:space="preserve">Résultat par action (en euros) </t>
  </si>
  <si>
    <t>Résultat dilué par action (en euros)</t>
  </si>
  <si>
    <t>* Les résultats de cession des actifs comptabilisés à la juste valeur par résultat (placement financiers, euros et UC, Immobilier de placement, actifs biologiques (forêts)), le cas échéant, sont désormais présentés sur l’agrégat variations de juste valeur des placements comptabilisés à la juste valeur par résultat.</t>
  </si>
  <si>
    <t>\\cyan\5-Partages Bureautiques\FC CONSO_PROD\06 - Projets\01 - Projet IFRS 17- Consolidation\40. Run 2022\T2 2022\07 - TVCP</t>
  </si>
  <si>
    <t>\\cyan\5-Partages Bureautiques\FC CONSO_PROD\01 - Cloture\2023\2023.06\07 - TVCP\1 - Varcap</t>
  </si>
  <si>
    <t>Tableau de variation des capitaux propres</t>
  </si>
  <si>
    <t>Capitaux propres part du groupe en écart avec le passif : 19304,7. S'aligner dans la prochaine version</t>
  </si>
  <si>
    <t>Insurance and reinsurance fair value reserves</t>
  </si>
  <si>
    <t>Cash flow hedge reserve</t>
  </si>
  <si>
    <t>Arrondi pour cadrage Passif</t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</si>
  <si>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</si>
  <si>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</si>
  <si>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</si>
  <si>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</si>
  <si>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</si>
  <si>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</si>
  <si>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</si>
  <si>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</si>
  <si>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IFRS EQUITY AT 30 JUNE 2025</t>
  </si>
  <si>
    <t>Ecart vs Passif</t>
  </si>
  <si>
    <t>Ecart vs Résultat</t>
  </si>
  <si>
    <t>à presenter sur la meme page dans le word</t>
  </si>
  <si>
    <t>- Other movements</t>
  </si>
  <si>
    <t>(en millions d'euros)</t>
  </si>
  <si>
    <t>Capital</t>
  </si>
  <si>
    <t>Prime</t>
  </si>
  <si>
    <t>Réserve de réévaluation</t>
  </si>
  <si>
    <t>Réserve financière d'assurance et de réassurance</t>
  </si>
  <si>
    <t>Réserve de couverture des flux de trésorerie</t>
  </si>
  <si>
    <t>Titres subordonnés perpétuels classés en capitaux propres</t>
  </si>
  <si>
    <t>Ecarts actuariels</t>
  </si>
  <si>
    <t>Résultats cumulés</t>
  </si>
  <si>
    <t>Réserves de conversion</t>
  </si>
  <si>
    <t>Capitaux propres du groupe</t>
  </si>
  <si>
    <t>Participations ne donnant pas le contrôle</t>
  </si>
  <si>
    <t>Capitaux propres totaux</t>
  </si>
  <si>
    <t>CAPITAUX PROPRES IFRS AU 31 DECEMBRE 2023</t>
  </si>
  <si>
    <t>TVCP T4 2022 L45</t>
  </si>
  <si>
    <t xml:space="preserve">Résultat net </t>
  </si>
  <si>
    <t>TVCP T4 2022 L46</t>
  </si>
  <si>
    <t xml:space="preserve">Autres élements du résultat global </t>
  </si>
  <si>
    <t>TVCP T4 2022 L47</t>
  </si>
  <si>
    <t xml:space="preserve">Résultat global </t>
  </si>
  <si>
    <t>TVCP T4 2022 L48</t>
  </si>
  <si>
    <t>-Distribution de dividendes</t>
  </si>
  <si>
    <t>TVCP T4 2022 L49</t>
  </si>
  <si>
    <t>-Titres subordonnés nets d'impôt</t>
  </si>
  <si>
    <t>TVCP T4 2022 L50</t>
  </si>
  <si>
    <t>-Actions propres nettes d'impôt</t>
  </si>
  <si>
    <t>TVCP T4 2022 L51</t>
  </si>
  <si>
    <t>-Variation de périmètre</t>
  </si>
  <si>
    <t>TVCP T4 2022 L52</t>
  </si>
  <si>
    <t>-Autres variations</t>
  </si>
  <si>
    <t>TVCP T4 2022 L53</t>
  </si>
  <si>
    <t>CAPITAUX PROPRES IFRS AU 31 DECEMBRE 2024</t>
  </si>
  <si>
    <t>Primes d'émission, de fusion et d'apport</t>
  </si>
  <si>
    <t>Réserves de réévaluation</t>
  </si>
  <si>
    <t>Ecart actuariel</t>
  </si>
  <si>
    <t xml:space="preserve">Réserve financière d'assurance </t>
  </si>
  <si>
    <t xml:space="preserve">Résultats cumulés </t>
  </si>
  <si>
    <t>Résultat consolidé</t>
  </si>
  <si>
    <t>Ecarts de conversion</t>
  </si>
  <si>
    <t>Capitaux propres du Groupe</t>
  </si>
  <si>
    <t>Other investments</t>
  </si>
  <si>
    <t>30.12.2025</t>
  </si>
  <si>
    <t>30.06.2026</t>
  </si>
  <si>
    <t>IFRS EQUITY AT 1 JANUARY 2025</t>
  </si>
  <si>
    <t>IFRS EQUITY AT 1 JANUARY 2026</t>
  </si>
  <si>
    <t>IFRS EQUITY 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</si>
</sst>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_-;\-* #,##0_-;_-* &quot;-&quot;??_-;_-@_-"/>
    <numFmt numFmtId="165" formatCode="dd\/mm\/yyyy"/>
    <numFmt numFmtId="166" formatCode="_-* #,##0.0,_-;\-* #,##0.0,_-;_-* &quot;-&quot;??_-;_-@_-"/>
    <numFmt numFmtId="167" formatCode="_-* #\ ##0.0,_-;\-* #\ ##0.0,_-;_-* &quot;-&quot;??_-;_-@_-"/>
    <numFmt numFmtId="168" formatCode="_-* #\ ##0.0,_-;\-* #,##0.0,_-;_-* &quot;-&quot;??_-;_-@_-"/>
    <numFmt numFmtId="169" formatCode="_-\ #,##0.0,_-;\-\ #,##0.0,_-;_-\ &quot;-&quot;??_-;_-@_-"/>
    <numFmt numFmtId="170" formatCode="_-\ #,##0.0,_-;\(#,##0.0,\)_-;_-\ &quot;-&quot;??_-;_-@_-"/>
    <numFmt numFmtId="171" formatCode="0.0"/>
    <numFmt numFmtId="172" formatCode="#,##0.0_ ;\-#,##0.0\ "/>
    <numFmt numFmtId="173" formatCode="_-* #,##0.000,_-;\-* #,##0.000,_-;_-* &quot;-&quot;??_-;_-@_-"/>
    <numFmt numFmtId="174" formatCode="_-* #,##0.0\ _€_-;\-* #,##0.0\ _€_-;_-* &quot;-&quot;?\ _€_-;_-@_-"/>
    <numFmt numFmtId="175" formatCode="_-\ #,##0.000,_-;\-\ #,##0.000,_-;_-\ &quot;-&quot;??_-;_-@_-"/>
    <numFmt numFmtId="176" formatCode="_-* #,##0.00\ _€_-;\-* #,##0.00\ _€_-;_-* &quot;-&quot;??\ _€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b/>
      <sz val="9"/>
      <color theme="0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9"/>
      <color theme="0"/>
      <name val="Calibri"/>
      <family val="2"/>
      <scheme val="minor"/>
    </font>
    <font>
      <u/>
      <sz val="9"/>
      <color theme="0"/>
      <name val="Calibri"/>
      <family val="2"/>
      <scheme val="minor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rgb="FF002060"/>
      <name val="Calibri"/>
      <family val="2"/>
    </font>
    <font>
      <strike/>
      <sz val="9"/>
      <color rgb="FFFF0000"/>
      <name val="Calibri"/>
      <family val="2"/>
    </font>
    <font>
      <u/>
      <sz val="9"/>
      <color rgb="FF008080"/>
      <name val="Calibri"/>
      <family val="2"/>
    </font>
    <font>
      <b/>
      <strike/>
      <sz val="9"/>
      <color rgb="FFFF0000"/>
      <name val="Calibri"/>
      <family val="2"/>
    </font>
    <font>
      <b/>
      <u/>
      <sz val="9"/>
      <color rgb="FF00808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b/>
      <sz val="9"/>
      <color rgb="FF7030A0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outline/>
      <sz val="9"/>
      <color rgb="FFFFFFFF"/>
      <name val="Calibri"/>
      <family val="2"/>
    </font>
    <font>
      <sz val="10"/>
      <name val="Arial"/>
      <family val="2"/>
    </font>
    <font>
      <sz val="9"/>
      <color theme="0"/>
      <name val="Calibri"/>
      <family val="2"/>
    </font>
    <font>
      <u/>
      <sz val="9"/>
      <color theme="1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B05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C9C0BA"/>
      </top>
      <bottom/>
      <diagonal/>
    </border>
    <border>
      <left style="thin">
        <color rgb="FF6F89C3"/>
      </left>
      <right style="thin">
        <color rgb="FF6F89C3"/>
      </right>
      <top style="thin">
        <color rgb="FF6F89C3"/>
      </top>
      <bottom style="thin">
        <color rgb="FF6F89C3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1" fillId="0" borderId="0"/>
    <xf numFmtId="0" fontId="44" fillId="0" borderId="0"/>
  </cellStyleXfs>
  <cellXfs count="262">
    <xf numFmtId="0" fontId="0" fillId="0" borderId="0" xfId="0"/>
    <xf numFmtId="0" fontId="3" fillId="0" borderId="0" xfId="2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14" fontId="8" fillId="3" borderId="0" xfId="0" applyNumberFormat="1" applyFont="1" applyFill="1" applyAlignment="1">
      <alignment horizontal="left" vertical="center" wrapText="1"/>
    </xf>
    <xf numFmtId="165" fontId="9" fillId="4" borderId="1" xfId="0" quotePrefix="1" applyNumberFormat="1" applyFont="1" applyFill="1" applyBorder="1" applyAlignment="1">
      <alignment horizontal="center" vertical="center" wrapText="1"/>
    </xf>
    <xf numFmtId="165" fontId="8" fillId="3" borderId="0" xfId="0" quotePrefix="1" applyNumberFormat="1" applyFont="1" applyFill="1" applyAlignment="1">
      <alignment horizontal="center" vertical="center" wrapText="1"/>
    </xf>
    <xf numFmtId="165" fontId="8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67" fontId="11" fillId="0" borderId="2" xfId="1" applyNumberFormat="1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4" fillId="7" borderId="0" xfId="0" applyFont="1" applyFill="1"/>
    <xf numFmtId="0" fontId="15" fillId="7" borderId="0" xfId="2" quotePrefix="1" applyFont="1" applyFill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167" fontId="18" fillId="8" borderId="0" xfId="0" applyNumberFormat="1" applyFont="1" applyFill="1"/>
    <xf numFmtId="0" fontId="18" fillId="5" borderId="0" xfId="0" applyFont="1" applyFill="1"/>
    <xf numFmtId="166" fontId="10" fillId="5" borderId="7" xfId="1" applyNumberFormat="1" applyFont="1" applyFill="1" applyBorder="1" applyAlignment="1">
      <alignment vertical="center"/>
    </xf>
    <xf numFmtId="167" fontId="10" fillId="0" borderId="7" xfId="1" applyNumberFormat="1" applyFont="1" applyFill="1" applyBorder="1" applyAlignment="1">
      <alignment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14" fontId="9" fillId="4" borderId="0" xfId="0" applyNumberFormat="1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0" fillId="5" borderId="0" xfId="0" applyFont="1" applyFill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9" borderId="0" xfId="0" applyFont="1" applyFill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vertical="center"/>
    </xf>
    <xf numFmtId="0" fontId="27" fillId="0" borderId="0" xfId="0" applyFont="1"/>
    <xf numFmtId="0" fontId="14" fillId="2" borderId="0" xfId="0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3" borderId="0" xfId="0" applyFont="1" applyFill="1" applyAlignment="1">
      <alignment vertical="center" wrapText="1"/>
    </xf>
    <xf numFmtId="14" fontId="31" fillId="3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169" fontId="32" fillId="10" borderId="0" xfId="1" applyNumberFormat="1" applyFont="1" applyFill="1" applyAlignment="1">
      <alignment horizontal="right" vertical="center" wrapText="1"/>
    </xf>
    <xf numFmtId="169" fontId="32" fillId="0" borderId="0" xfId="1" applyNumberFormat="1" applyFont="1" applyFill="1" applyAlignment="1">
      <alignment horizontal="right" vertical="center" wrapText="1"/>
    </xf>
    <xf numFmtId="0" fontId="34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170" fontId="32" fillId="10" borderId="0" xfId="1" applyNumberFormat="1" applyFont="1" applyFill="1" applyAlignment="1">
      <alignment horizontal="right" vertical="center" wrapText="1"/>
    </xf>
    <xf numFmtId="170" fontId="32" fillId="0" borderId="0" xfId="1" applyNumberFormat="1" applyFont="1" applyFill="1" applyAlignment="1">
      <alignment horizontal="right" vertical="center" wrapText="1"/>
    </xf>
    <xf numFmtId="0" fontId="26" fillId="0" borderId="0" xfId="0" applyFont="1" applyAlignment="1">
      <alignment horizontal="left" vertical="center"/>
    </xf>
    <xf numFmtId="0" fontId="32" fillId="0" borderId="6" xfId="0" applyFont="1" applyBorder="1" applyAlignment="1">
      <alignment horizontal="center" vertical="center" wrapText="1"/>
    </xf>
    <xf numFmtId="164" fontId="26" fillId="6" borderId="0" xfId="1" applyNumberFormat="1" applyFont="1" applyFill="1"/>
    <xf numFmtId="0" fontId="35" fillId="0" borderId="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center" vertical="center" wrapText="1"/>
    </xf>
    <xf numFmtId="166" fontId="35" fillId="5" borderId="2" xfId="1" applyNumberFormat="1" applyFont="1" applyFill="1" applyBorder="1" applyAlignment="1">
      <alignment horizontal="right" vertical="center" wrapText="1"/>
    </xf>
    <xf numFmtId="168" fontId="35" fillId="0" borderId="2" xfId="1" applyNumberFormat="1" applyFont="1" applyFill="1" applyBorder="1" applyAlignment="1">
      <alignment horizontal="right" vertical="center" wrapText="1"/>
    </xf>
    <xf numFmtId="164" fontId="32" fillId="6" borderId="0" xfId="1" applyNumberFormat="1" applyFont="1" applyFill="1" applyAlignment="1">
      <alignment horizontal="righ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166" fontId="32" fillId="5" borderId="0" xfId="1" applyNumberFormat="1" applyFont="1" applyFill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wrapText="1"/>
    </xf>
    <xf numFmtId="166" fontId="32" fillId="5" borderId="2" xfId="1" applyNumberFormat="1" applyFont="1" applyFill="1" applyBorder="1" applyAlignment="1">
      <alignment horizontal="right" vertical="center" wrapText="1"/>
    </xf>
    <xf numFmtId="168" fontId="32" fillId="0" borderId="2" xfId="1" applyNumberFormat="1" applyFont="1" applyFill="1" applyBorder="1" applyAlignment="1">
      <alignment horizontal="right" vertical="center" wrapText="1"/>
    </xf>
    <xf numFmtId="0" fontId="35" fillId="0" borderId="9" xfId="0" applyFont="1" applyBorder="1" applyAlignment="1">
      <alignment horizontal="center" vertical="center" wrapText="1"/>
    </xf>
    <xf numFmtId="166" fontId="35" fillId="5" borderId="9" xfId="1" applyNumberFormat="1" applyFont="1" applyFill="1" applyBorder="1" applyAlignment="1">
      <alignment horizontal="right" vertical="center" wrapText="1"/>
    </xf>
    <xf numFmtId="168" fontId="35" fillId="0" borderId="9" xfId="1" applyNumberFormat="1" applyFont="1" applyFill="1" applyBorder="1" applyAlignment="1">
      <alignment horizontal="right" vertical="center" wrapText="1"/>
    </xf>
    <xf numFmtId="168" fontId="32" fillId="0" borderId="0" xfId="1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center" vertical="center" wrapText="1"/>
    </xf>
    <xf numFmtId="171" fontId="33" fillId="0" borderId="0" xfId="0" applyNumberFormat="1" applyFont="1" applyAlignment="1">
      <alignment horizontal="center"/>
    </xf>
    <xf numFmtId="0" fontId="32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 wrapText="1"/>
    </xf>
    <xf numFmtId="169" fontId="32" fillId="10" borderId="10" xfId="1" applyNumberFormat="1" applyFont="1" applyFill="1" applyBorder="1" applyAlignment="1">
      <alignment horizontal="right" vertical="center" wrapText="1"/>
    </xf>
    <xf numFmtId="169" fontId="32" fillId="0" borderId="10" xfId="1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166" fontId="35" fillId="5" borderId="10" xfId="1" applyNumberFormat="1" applyFont="1" applyFill="1" applyBorder="1" applyAlignment="1">
      <alignment horizontal="right" vertical="center" wrapText="1"/>
    </xf>
    <xf numFmtId="168" fontId="35" fillId="0" borderId="10" xfId="1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 wrapText="1"/>
    </xf>
    <xf numFmtId="166" fontId="32" fillId="5" borderId="0" xfId="1" applyNumberFormat="1" applyFont="1" applyFill="1" applyBorder="1" applyAlignment="1">
      <alignment horizontal="right" vertical="center" wrapText="1"/>
    </xf>
    <xf numFmtId="168" fontId="35" fillId="0" borderId="0" xfId="1" applyNumberFormat="1" applyFont="1" applyFill="1" applyBorder="1" applyAlignment="1">
      <alignment horizontal="right" vertical="center" wrapText="1"/>
    </xf>
    <xf numFmtId="0" fontId="37" fillId="3" borderId="0" xfId="0" applyFont="1" applyFill="1" applyAlignment="1">
      <alignment vertical="center" wrapText="1"/>
    </xf>
    <xf numFmtId="0" fontId="37" fillId="3" borderId="0" xfId="0" applyFont="1" applyFill="1" applyAlignment="1">
      <alignment horizontal="center" vertical="center" wrapText="1"/>
    </xf>
    <xf numFmtId="166" fontId="38" fillId="9" borderId="0" xfId="1" applyNumberFormat="1" applyFont="1" applyFill="1" applyBorder="1" applyAlignment="1">
      <alignment horizontal="right" vertical="top" wrapText="1"/>
    </xf>
    <xf numFmtId="168" fontId="38" fillId="3" borderId="0" xfId="1" applyNumberFormat="1" applyFont="1" applyFill="1" applyBorder="1" applyAlignment="1">
      <alignment horizontal="right" vertical="top" wrapText="1"/>
    </xf>
    <xf numFmtId="172" fontId="26" fillId="0" borderId="0" xfId="0" applyNumberFormat="1" applyFont="1"/>
    <xf numFmtId="167" fontId="33" fillId="8" borderId="0" xfId="0" applyNumberFormat="1" applyFont="1" applyFill="1"/>
    <xf numFmtId="37" fontId="4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5" fontId="9" fillId="4" borderId="0" xfId="0" quotePrefix="1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6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7" fontId="11" fillId="10" borderId="2" xfId="1" applyNumberFormat="1" applyFont="1" applyFill="1" applyBorder="1" applyAlignment="1">
      <alignment horizontal="right" vertical="center" wrapText="1"/>
    </xf>
    <xf numFmtId="0" fontId="10" fillId="6" borderId="8" xfId="0" applyFont="1" applyFill="1" applyBorder="1" applyAlignment="1">
      <alignment vertical="center" wrapText="1"/>
    </xf>
    <xf numFmtId="0" fontId="4" fillId="6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6" borderId="0" xfId="0" applyFont="1" applyFill="1" applyAlignment="1">
      <alignment vertical="center" wrapText="1"/>
    </xf>
    <xf numFmtId="173" fontId="11" fillId="0" borderId="0" xfId="1" applyNumberFormat="1" applyFont="1" applyFill="1" applyAlignment="1">
      <alignment horizontal="right" vertical="center" wrapText="1"/>
    </xf>
    <xf numFmtId="0" fontId="11" fillId="6" borderId="10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166" fontId="10" fillId="5" borderId="0" xfId="1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37" fontId="40" fillId="9" borderId="0" xfId="0" applyNumberFormat="1" applyFont="1" applyFill="1" applyAlignment="1">
      <alignment horizontal="right" vertical="center" wrapText="1"/>
    </xf>
    <xf numFmtId="37" fontId="10" fillId="5" borderId="0" xfId="0" applyNumberFormat="1" applyFont="1" applyFill="1" applyAlignment="1">
      <alignment horizontal="right" vertical="center" wrapText="1"/>
    </xf>
    <xf numFmtId="37" fontId="10" fillId="5" borderId="6" xfId="0" applyNumberFormat="1" applyFont="1" applyFill="1" applyBorder="1" applyAlignment="1">
      <alignment horizontal="right" vertical="center" wrapText="1"/>
    </xf>
    <xf numFmtId="37" fontId="11" fillId="5" borderId="6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37" fontId="10" fillId="5" borderId="8" xfId="0" applyNumberFormat="1" applyFont="1" applyFill="1" applyBorder="1" applyAlignment="1">
      <alignment horizontal="right" vertical="center" wrapText="1"/>
    </xf>
    <xf numFmtId="37" fontId="11" fillId="5" borderId="8" xfId="0" applyNumberFormat="1" applyFont="1" applyFill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7" fontId="11" fillId="5" borderId="1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6" fillId="6" borderId="0" xfId="3" applyFont="1" applyFill="1" applyAlignment="1">
      <alignment horizontal="center" vertical="center" wrapText="1"/>
    </xf>
    <xf numFmtId="0" fontId="20" fillId="12" borderId="0" xfId="0" applyFont="1" applyFill="1"/>
    <xf numFmtId="169" fontId="11" fillId="10" borderId="2" xfId="1" applyNumberFormat="1" applyFont="1" applyFill="1" applyBorder="1" applyAlignment="1">
      <alignment horizontal="right" vertical="center" wrapText="1"/>
    </xf>
    <xf numFmtId="169" fontId="10" fillId="0" borderId="0" xfId="1" applyNumberFormat="1" applyFont="1" applyFill="1" applyAlignment="1">
      <alignment horizontal="right" vertical="center" wrapText="1"/>
    </xf>
    <xf numFmtId="0" fontId="20" fillId="13" borderId="0" xfId="0" applyFont="1" applyFill="1"/>
    <xf numFmtId="175" fontId="10" fillId="0" borderId="0" xfId="1" applyNumberFormat="1" applyFont="1" applyFill="1" applyAlignment="1">
      <alignment horizontal="right" vertical="center" wrapText="1"/>
    </xf>
    <xf numFmtId="0" fontId="27" fillId="0" borderId="7" xfId="0" applyFont="1" applyBorder="1"/>
    <xf numFmtId="169" fontId="27" fillId="0" borderId="7" xfId="0" applyNumberFormat="1" applyFont="1" applyBorder="1"/>
    <xf numFmtId="0" fontId="43" fillId="0" borderId="0" xfId="2" applyFont="1" applyAlignment="1">
      <alignment vertical="center"/>
    </xf>
    <xf numFmtId="169" fontId="32" fillId="0" borderId="0" xfId="1" applyNumberFormat="1" applyFont="1" applyFill="1" applyBorder="1" applyAlignment="1">
      <alignment horizontal="right" vertical="center" wrapText="1"/>
    </xf>
    <xf numFmtId="0" fontId="2" fillId="0" borderId="0" xfId="2" applyAlignment="1">
      <alignment vertical="center"/>
    </xf>
    <xf numFmtId="0" fontId="26" fillId="11" borderId="0" xfId="0" applyFont="1" applyFill="1" applyAlignment="1">
      <alignment vertical="center"/>
    </xf>
    <xf numFmtId="0" fontId="30" fillId="3" borderId="0" xfId="0" applyFont="1" applyFill="1" applyAlignment="1">
      <alignment horizontal="left" wrapText="1"/>
    </xf>
    <xf numFmtId="0" fontId="31" fillId="3" borderId="0" xfId="0" applyFont="1" applyFill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0" fontId="45" fillId="11" borderId="0" xfId="4" applyFont="1" applyFill="1" applyAlignment="1">
      <alignment wrapText="1"/>
    </xf>
    <xf numFmtId="0" fontId="35" fillId="0" borderId="6" xfId="0" applyFont="1" applyBorder="1" applyAlignment="1">
      <alignment horizontal="left" vertical="center" wrapText="1"/>
    </xf>
    <xf numFmtId="169" fontId="35" fillId="0" borderId="10" xfId="1" applyNumberFormat="1" applyFont="1" applyFill="1" applyBorder="1" applyAlignment="1">
      <alignment horizontal="right" vertical="center" wrapText="1"/>
    </xf>
    <xf numFmtId="170" fontId="35" fillId="0" borderId="10" xfId="1" applyNumberFormat="1" applyFont="1" applyFill="1" applyBorder="1" applyAlignment="1">
      <alignment horizontal="right" vertical="center" wrapText="1"/>
    </xf>
    <xf numFmtId="170" fontId="35" fillId="13" borderId="10" xfId="1" applyNumberFormat="1" applyFont="1" applyFill="1" applyBorder="1" applyAlignment="1">
      <alignment horizontal="right" vertical="center" wrapText="1"/>
    </xf>
    <xf numFmtId="174" fontId="46" fillId="0" borderId="0" xfId="0" applyNumberFormat="1" applyFont="1"/>
    <xf numFmtId="0" fontId="44" fillId="0" borderId="0" xfId="4"/>
    <xf numFmtId="170" fontId="32" fillId="0" borderId="0" xfId="1" applyNumberFormat="1" applyFont="1" applyFill="1" applyBorder="1" applyAlignment="1">
      <alignment horizontal="right" vertical="center" wrapText="1"/>
    </xf>
    <xf numFmtId="170" fontId="26" fillId="0" borderId="0" xfId="0" applyNumberFormat="1" applyFont="1" applyAlignment="1">
      <alignment vertical="center"/>
    </xf>
    <xf numFmtId="170" fontId="35" fillId="13" borderId="0" xfId="1" applyNumberFormat="1" applyFont="1" applyFill="1" applyBorder="1" applyAlignment="1">
      <alignment horizontal="right" vertical="center" wrapText="1"/>
    </xf>
    <xf numFmtId="174" fontId="33" fillId="0" borderId="0" xfId="0" applyNumberFormat="1" applyFont="1"/>
    <xf numFmtId="169" fontId="33" fillId="8" borderId="0" xfId="1" applyNumberFormat="1" applyFont="1" applyFill="1" applyAlignment="1">
      <alignment horizontal="right" vertical="center" wrapText="1"/>
    </xf>
    <xf numFmtId="0" fontId="35" fillId="0" borderId="7" xfId="0" applyFont="1" applyBorder="1" applyAlignment="1">
      <alignment horizontal="left" vertical="center" wrapText="1"/>
    </xf>
    <xf numFmtId="169" fontId="35" fillId="0" borderId="7" xfId="1" applyNumberFormat="1" applyFont="1" applyFill="1" applyBorder="1" applyAlignment="1">
      <alignment horizontal="right" vertical="center" wrapText="1"/>
    </xf>
    <xf numFmtId="170" fontId="35" fillId="0" borderId="7" xfId="1" applyNumberFormat="1" applyFont="1" applyFill="1" applyBorder="1" applyAlignment="1">
      <alignment horizontal="right" vertical="center" wrapText="1"/>
    </xf>
    <xf numFmtId="170" fontId="35" fillId="13" borderId="7" xfId="1" applyNumberFormat="1" applyFont="1" applyFill="1" applyBorder="1" applyAlignment="1">
      <alignment horizontal="right" vertical="center" wrapText="1"/>
    </xf>
    <xf numFmtId="0" fontId="47" fillId="0" borderId="0" xfId="0" quotePrefix="1" applyFont="1" applyAlignment="1">
      <alignment vertical="center" wrapText="1"/>
    </xf>
    <xf numFmtId="170" fontId="35" fillId="13" borderId="0" xfId="1" applyNumberFormat="1" applyFont="1" applyFill="1" applyAlignment="1">
      <alignment horizontal="right" vertical="center" wrapText="1"/>
    </xf>
    <xf numFmtId="0" fontId="32" fillId="0" borderId="0" xfId="0" quotePrefix="1" applyFont="1" applyAlignment="1">
      <alignment horizontal="left" vertical="center" wrapText="1"/>
    </xf>
    <xf numFmtId="169" fontId="14" fillId="3" borderId="0" xfId="1" applyNumberFormat="1" applyFont="1" applyFill="1" applyAlignment="1">
      <alignment horizontal="right" vertical="center" wrapText="1"/>
    </xf>
    <xf numFmtId="170" fontId="14" fillId="3" borderId="0" xfId="1" applyNumberFormat="1" applyFont="1" applyFill="1" applyAlignment="1">
      <alignment horizontal="right" vertical="center" wrapText="1"/>
    </xf>
    <xf numFmtId="170" fontId="14" fillId="4" borderId="0" xfId="1" applyNumberFormat="1" applyFont="1" applyFill="1" applyAlignment="1">
      <alignment horizontal="right" vertical="center" wrapText="1"/>
    </xf>
    <xf numFmtId="169" fontId="32" fillId="11" borderId="0" xfId="1" applyNumberFormat="1" applyFont="1" applyFill="1" applyAlignment="1">
      <alignment horizontal="right" vertical="center" wrapText="1"/>
    </xf>
    <xf numFmtId="0" fontId="33" fillId="8" borderId="0" xfId="0" applyFont="1" applyFill="1" applyAlignment="1">
      <alignment vertical="center"/>
    </xf>
    <xf numFmtId="170" fontId="33" fillId="8" borderId="0" xfId="1" applyNumberFormat="1" applyFont="1" applyFill="1" applyAlignment="1">
      <alignment horizontal="right" vertical="center" wrapText="1"/>
    </xf>
    <xf numFmtId="169" fontId="33" fillId="0" borderId="0" xfId="1" applyNumberFormat="1" applyFont="1" applyFill="1" applyAlignment="1">
      <alignment horizontal="right" vertical="center" wrapText="1"/>
    </xf>
    <xf numFmtId="170" fontId="33" fillId="0" borderId="0" xfId="1" applyNumberFormat="1" applyFont="1" applyFill="1" applyAlignment="1">
      <alignment horizontal="center" vertical="center" wrapText="1"/>
    </xf>
    <xf numFmtId="170" fontId="33" fillId="0" borderId="0" xfId="1" applyNumberFormat="1" applyFont="1" applyFill="1" applyAlignment="1">
      <alignment horizontal="right" vertical="center" wrapText="1"/>
    </xf>
    <xf numFmtId="174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horizontal="center" vertical="center"/>
    </xf>
    <xf numFmtId="0" fontId="30" fillId="3" borderId="12" xfId="0" applyFont="1" applyFill="1" applyBorder="1" applyAlignment="1">
      <alignment wrapText="1"/>
    </xf>
    <xf numFmtId="0" fontId="31" fillId="3" borderId="13" xfId="0" applyFont="1" applyFill="1" applyBorder="1" applyAlignment="1">
      <alignment horizontal="center" vertical="center" wrapText="1"/>
    </xf>
    <xf numFmtId="170" fontId="31" fillId="3" borderId="0" xfId="0" applyNumberFormat="1" applyFont="1" applyFill="1" applyAlignment="1">
      <alignment horizontal="center" vertical="center" wrapText="1"/>
    </xf>
    <xf numFmtId="170" fontId="37" fillId="3" borderId="0" xfId="0" applyNumberFormat="1" applyFont="1" applyFill="1" applyAlignment="1">
      <alignment horizontal="center" vertical="center" wrapText="1"/>
    </xf>
    <xf numFmtId="169" fontId="48" fillId="0" borderId="10" xfId="1" applyNumberFormat="1" applyFont="1" applyFill="1" applyBorder="1" applyAlignment="1">
      <alignment horizontal="right" vertical="center" wrapText="1"/>
    </xf>
    <xf numFmtId="170" fontId="48" fillId="0" borderId="10" xfId="1" applyNumberFormat="1" applyFont="1" applyFill="1" applyBorder="1" applyAlignment="1">
      <alignment horizontal="right" vertical="center" wrapText="1"/>
    </xf>
    <xf numFmtId="169" fontId="47" fillId="0" borderId="0" xfId="1" applyNumberFormat="1" applyFont="1" applyFill="1" applyBorder="1" applyAlignment="1">
      <alignment horizontal="right" vertical="center" wrapText="1"/>
    </xf>
    <xf numFmtId="170" fontId="47" fillId="0" borderId="0" xfId="1" applyNumberFormat="1" applyFont="1" applyFill="1" applyBorder="1" applyAlignment="1">
      <alignment horizontal="right" vertical="center" wrapText="1"/>
    </xf>
    <xf numFmtId="170" fontId="48" fillId="0" borderId="0" xfId="1" applyNumberFormat="1" applyFont="1" applyFill="1" applyBorder="1" applyAlignment="1">
      <alignment horizontal="right" vertical="center" wrapText="1"/>
    </xf>
    <xf numFmtId="169" fontId="33" fillId="8" borderId="0" xfId="1" applyNumberFormat="1" applyFont="1" applyFill="1" applyBorder="1" applyAlignment="1">
      <alignment horizontal="right" vertical="center" wrapText="1"/>
    </xf>
    <xf numFmtId="169" fontId="48" fillId="0" borderId="7" xfId="1" applyNumberFormat="1" applyFont="1" applyFill="1" applyBorder="1" applyAlignment="1">
      <alignment horizontal="right" vertical="center" wrapText="1"/>
    </xf>
    <xf numFmtId="170" fontId="48" fillId="0" borderId="7" xfId="1" applyNumberFormat="1" applyFont="1" applyFill="1" applyBorder="1" applyAlignment="1">
      <alignment horizontal="right" vertical="center" wrapText="1"/>
    </xf>
    <xf numFmtId="0" fontId="47" fillId="0" borderId="3" xfId="0" quotePrefix="1" applyFont="1" applyBorder="1" applyAlignment="1">
      <alignment vertical="center" wrapText="1"/>
    </xf>
    <xf numFmtId="169" fontId="47" fillId="0" borderId="0" xfId="1" applyNumberFormat="1" applyFont="1" applyFill="1" applyAlignment="1">
      <alignment horizontal="right" vertical="center" wrapText="1"/>
    </xf>
    <xf numFmtId="170" fontId="47" fillId="0" borderId="0" xfId="1" applyNumberFormat="1" applyFont="1" applyFill="1" applyAlignment="1">
      <alignment horizontal="right" vertical="center" wrapText="1"/>
    </xf>
    <xf numFmtId="170" fontId="48" fillId="0" borderId="0" xfId="1" applyNumberFormat="1" applyFont="1" applyFill="1" applyAlignment="1">
      <alignment horizontal="right" vertical="center" wrapText="1"/>
    </xf>
    <xf numFmtId="0" fontId="47" fillId="0" borderId="0" xfId="0" applyFont="1"/>
    <xf numFmtId="170" fontId="47" fillId="0" borderId="0" xfId="0" applyNumberFormat="1" applyFont="1"/>
    <xf numFmtId="0" fontId="33" fillId="8" borderId="0" xfId="0" applyFont="1" applyFill="1" applyAlignment="1">
      <alignment horizontal="right" vertical="center" wrapText="1"/>
    </xf>
    <xf numFmtId="0" fontId="26" fillId="8" borderId="0" xfId="0" applyFont="1" applyFill="1"/>
    <xf numFmtId="4" fontId="26" fillId="0" borderId="0" xfId="0" applyNumberFormat="1" applyFont="1" applyAlignment="1">
      <alignment vertical="center"/>
    </xf>
    <xf numFmtId="176" fontId="33" fillId="0" borderId="0" xfId="0" applyNumberFormat="1" applyFont="1" applyAlignment="1">
      <alignment vertical="center"/>
    </xf>
    <xf numFmtId="0" fontId="30" fillId="3" borderId="0" xfId="0" applyFont="1" applyFill="1" applyAlignment="1">
      <alignment wrapText="1"/>
    </xf>
    <xf numFmtId="169" fontId="48" fillId="0" borderId="0" xfId="1" applyNumberFormat="1" applyFont="1" applyFill="1" applyBorder="1" applyAlignment="1">
      <alignment horizontal="right" vertical="center" wrapText="1"/>
    </xf>
    <xf numFmtId="169" fontId="48" fillId="0" borderId="0" xfId="1" applyNumberFormat="1" applyFont="1" applyFill="1" applyAlignment="1">
      <alignment horizontal="right" vertical="center" wrapText="1"/>
    </xf>
    <xf numFmtId="169" fontId="14" fillId="4" borderId="0" xfId="1" applyNumberFormat="1" applyFont="1" applyFill="1" applyAlignment="1">
      <alignment horizontal="right" vertical="center" wrapText="1"/>
    </xf>
    <xf numFmtId="14" fontId="38" fillId="9" borderId="0" xfId="0" applyNumberFormat="1" applyFont="1" applyFill="1" applyAlignment="1">
      <alignment horizontal="center" vertical="center" wrapText="1"/>
    </xf>
    <xf numFmtId="166" fontId="49" fillId="5" borderId="0" xfId="1" applyNumberFormat="1" applyFont="1" applyFill="1" applyAlignment="1">
      <alignment horizontal="center" vertical="center" wrapText="1"/>
    </xf>
    <xf numFmtId="166" fontId="49" fillId="5" borderId="0" xfId="1" applyNumberFormat="1" applyFont="1" applyFill="1" applyAlignment="1">
      <alignment horizontal="right" vertical="center" wrapText="1"/>
    </xf>
    <xf numFmtId="166" fontId="32" fillId="5" borderId="0" xfId="1" applyNumberFormat="1" applyFont="1" applyFill="1" applyAlignment="1">
      <alignment horizontal="center" vertical="center" wrapText="1"/>
    </xf>
    <xf numFmtId="0" fontId="3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4" fillId="0" borderId="0" xfId="0" quotePrefix="1" applyFont="1"/>
    <xf numFmtId="0" fontId="4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left" wrapText="1"/>
    </xf>
    <xf numFmtId="0" fontId="15" fillId="0" borderId="0" xfId="2" quotePrefix="1" applyFont="1" applyFill="1" applyAlignment="1">
      <alignment vertical="center"/>
    </xf>
    <xf numFmtId="0" fontId="16" fillId="0" borderId="0" xfId="0" applyFont="1" applyAlignment="1">
      <alignment vertical="center" wrapText="1"/>
    </xf>
    <xf numFmtId="164" fontId="4" fillId="0" borderId="0" xfId="1" applyNumberFormat="1" applyFont="1" applyFill="1"/>
    <xf numFmtId="172" fontId="18" fillId="0" borderId="0" xfId="0" applyNumberFormat="1" applyFont="1"/>
    <xf numFmtId="0" fontId="6" fillId="0" borderId="0" xfId="0" applyFont="1"/>
    <xf numFmtId="169" fontId="4" fillId="0" borderId="0" xfId="0" applyNumberFormat="1" applyFont="1"/>
    <xf numFmtId="174" fontId="4" fillId="0" borderId="0" xfId="0" applyNumberFormat="1" applyFont="1"/>
    <xf numFmtId="0" fontId="12" fillId="0" borderId="0" xfId="0" applyFont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2" fillId="0" borderId="0" xfId="0" applyFont="1"/>
    <xf numFmtId="166" fontId="10" fillId="5" borderId="0" xfId="1" applyNumberFormat="1" applyFont="1" applyFill="1" applyAlignment="1">
      <alignment vertical="center" readingOrder="1"/>
    </xf>
    <xf numFmtId="167" fontId="10" fillId="0" borderId="0" xfId="1" applyNumberFormat="1" applyFont="1" applyFill="1" applyAlignment="1">
      <alignment vertical="center" readingOrder="1"/>
    </xf>
    <xf numFmtId="166" fontId="11" fillId="5" borderId="2" xfId="1" applyNumberFormat="1" applyFont="1" applyFill="1" applyBorder="1" applyAlignment="1">
      <alignment vertical="center" readingOrder="1"/>
    </xf>
    <xf numFmtId="167" fontId="11" fillId="0" borderId="2" xfId="1" applyNumberFormat="1" applyFont="1" applyFill="1" applyBorder="1" applyAlignment="1">
      <alignment vertical="center" readingOrder="1"/>
    </xf>
    <xf numFmtId="166" fontId="11" fillId="5" borderId="0" xfId="1" applyNumberFormat="1" applyFont="1" applyFill="1" applyAlignment="1">
      <alignment vertical="center" readingOrder="1"/>
    </xf>
    <xf numFmtId="167" fontId="11" fillId="0" borderId="0" xfId="1" applyNumberFormat="1" applyFont="1" applyFill="1" applyAlignment="1">
      <alignment vertical="center" readingOrder="1"/>
    </xf>
    <xf numFmtId="166" fontId="10" fillId="5" borderId="2" xfId="1" applyNumberFormat="1" applyFont="1" applyFill="1" applyBorder="1" applyAlignment="1">
      <alignment vertical="center" wrapText="1" readingOrder="1"/>
    </xf>
    <xf numFmtId="168" fontId="10" fillId="0" borderId="2" xfId="1" applyNumberFormat="1" applyFont="1" applyFill="1" applyBorder="1" applyAlignment="1">
      <alignment vertical="center" wrapText="1" readingOrder="1"/>
    </xf>
    <xf numFmtId="166" fontId="11" fillId="5" borderId="3" xfId="1" applyNumberFormat="1" applyFont="1" applyFill="1" applyBorder="1" applyAlignment="1">
      <alignment vertical="center" readingOrder="1"/>
    </xf>
    <xf numFmtId="167" fontId="11" fillId="0" borderId="3" xfId="1" applyNumberFormat="1" applyFont="1" applyFill="1" applyBorder="1" applyAlignment="1">
      <alignment vertical="center" readingOrder="1"/>
    </xf>
    <xf numFmtId="166" fontId="17" fillId="4" borderId="0" xfId="1" applyNumberFormat="1" applyFont="1" applyFill="1" applyBorder="1" applyAlignment="1">
      <alignment vertical="center" readingOrder="1"/>
    </xf>
    <xf numFmtId="167" fontId="17" fillId="3" borderId="0" xfId="0" applyNumberFormat="1" applyFont="1" applyFill="1" applyAlignment="1">
      <alignment vertical="center" readingOrder="1"/>
    </xf>
    <xf numFmtId="169" fontId="10" fillId="10" borderId="0" xfId="1" applyNumberFormat="1" applyFont="1" applyFill="1" applyAlignment="1">
      <alignment horizontal="right" vertical="center" wrapText="1" readingOrder="1"/>
    </xf>
    <xf numFmtId="169" fontId="10" fillId="0" borderId="0" xfId="1" applyNumberFormat="1" applyFont="1" applyFill="1" applyAlignment="1">
      <alignment horizontal="right" vertical="center" wrapText="1" readingOrder="1"/>
    </xf>
    <xf numFmtId="167" fontId="11" fillId="0" borderId="2" xfId="1" applyNumberFormat="1" applyFont="1" applyFill="1" applyBorder="1" applyAlignment="1">
      <alignment horizontal="right" vertical="center" wrapText="1"/>
    </xf>
    <xf numFmtId="169" fontId="10" fillId="10" borderId="10" xfId="1" applyNumberFormat="1" applyFont="1" applyFill="1" applyBorder="1" applyAlignment="1">
      <alignment horizontal="right" vertical="center" wrapText="1" readingOrder="1"/>
    </xf>
    <xf numFmtId="169" fontId="10" fillId="0" borderId="10" xfId="1" applyNumberFormat="1" applyFont="1" applyFill="1" applyBorder="1" applyAlignment="1">
      <alignment horizontal="right" vertical="center" wrapText="1" readingOrder="1"/>
    </xf>
    <xf numFmtId="169" fontId="11" fillId="10" borderId="7" xfId="1" applyNumberFormat="1" applyFont="1" applyFill="1" applyBorder="1" applyAlignment="1">
      <alignment horizontal="right" vertical="center" wrapText="1" readingOrder="1"/>
    </xf>
    <xf numFmtId="169" fontId="11" fillId="0" borderId="7" xfId="1" applyNumberFormat="1" applyFont="1" applyFill="1" applyBorder="1" applyAlignment="1">
      <alignment horizontal="right" vertical="center" wrapText="1" readingOrder="1"/>
    </xf>
  </cellXfs>
  <cellStyles count="5">
    <cellStyle name="Lien hypertexte" xfId="2" builtinId="8"/>
    <cellStyle name="Milliers" xfId="1" builtinId="3"/>
    <cellStyle name="Normal" xfId="0" builtinId="0"/>
    <cellStyle name="Normal 2" xfId="3" xr:uid="{00000000-0005-0000-0000-000003000000}"/>
    <cellStyle name="Normal 2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561730</xdr:colOff>
      <xdr:row>0</xdr:row>
      <xdr:rowOff>34195</xdr:rowOff>
    </xdr:from>
    <xdr:to>
      <xdr:col>11</xdr:col>
      <xdr:colOff>625230</xdr:colOff>
      <xdr:row>2</xdr:row>
      <xdr:rowOff>127003</xdr:rowOff>
    </xdr:to>
    <xdr:sp macro="" textlink="">
      <xdr:nvSpPr>
        <xdr:cNvPr id="2" name="Pentagone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9280280" y="0"/>
          <a:ext cx="1638300" cy="0"/>
        </a:xfrm>
        <a:prstGeom prst="homePlate">
          <a:avLst/>
        </a:prstGeom>
        <a:solidFill>
          <a:srgbClr val="FF7C8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aseline="0"/>
            <a:t>Copié collé à partir du lien suivant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\_Dir_ECP\_DFI\_DFI-COMPTA\PRODUCTION_CONTROLES\CONSOLIDATION\CONSOLIDATION\CO%202013.12\Maquette%20DR%202013\Maquette%20Tableaux\Maquette%20Etats%20financier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oste.sharepoint.com/_DFI/_DFI-COMPTA/PRODUCTION_CONTROLES/CONSOLIDATION/REPORTING%20MENSUELS/2018/05/1-Etats%20de%20synth&#232;se/Bilan-Rt/IFRS%209%20Bilan%20&amp;%20R&#233;sultat%20d&#233;taill&#233;s%20-%20Par%20entit&#233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_DFI\_DFI-COMPTA\PRODUCTION_CONTROLES\CONSOLIDATION\CONSO\2018.12\8-Maquette\Plaquette%202018.1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xens396\AppData\Local\Temp\notesF1041F\Plaquette%20%2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ilisateurs\SLAM\00%20RECETTE\2018.05%2002%20Recette%20des%20NOTES%20local\02%20Expression%20de%20besoin%20sp&#233;cification\KP%20de%20Juin%20-%20SR\Plaquette_2017.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N\_DFI\_DFI-COMPTA\PRODUCTION_CONTROLES\CONSOLIDATION\CONSO\2016.12\8-Maquette\Etats%20pr&#233;paratoires%20aux%20annexes\Expo%20&#233;volution%20LB7720-BCC7720%20en%20LD%202015.0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p.sf.local\_dir_ecp\Users\vmzn581\Desktop\plaquette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b.frparnas10.fr.kworld.kpmg.com\datadir01\ComFi\2017\Rapport%20de%20gestion\BNP%20Paribas%20Cardif\2.%20Sources\Documentation\Plaq%20BNPPA%2031122016%20nouveau%20format%20VF%20et%20V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  <sheetName val="RECAP_GROUPE"/>
      <sheetName val="DETAIL_SITUATION_NETTE"/>
      <sheetName val="Liste_attribut"/>
      <sheetName val="Ecarts_conversion_1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  <sheetName val="annexe_1_-_Info_Périmètre"/>
      <sheetName val="Page_de_gard"/>
      <sheetName val="Docs_complément__localgaap"/>
      <sheetName val="1-Frais_généraux_assurance_"/>
      <sheetName val="2-Frais_généraux_aut_activités"/>
      <sheetName val="3-Ch_d'affaires_assurance"/>
      <sheetName val="4-Ch_affaires_autres_activités"/>
      <sheetName val="6-Détail_Bilan_Actif"/>
      <sheetName val="7-Détail_Bilan_Passif"/>
      <sheetName val="8-en-cours_par_secteur"/>
      <sheetName val="9-Compte_de_résultat_consolidé"/>
      <sheetName val="10-résultat_consolidé_sectoriel"/>
      <sheetName val="11-Détail_résultat"/>
      <sheetName val="12-résultat_sectoriel"/>
      <sheetName val="13-Engagements_hors_bilan"/>
      <sheetName val="14-Caractéristique_société_mère"/>
      <sheetName val="15-Capital_en_nombre_de_part"/>
      <sheetName val="16-Variation_des_cpx_propres"/>
      <sheetName val="17-Actions_CNP"/>
      <sheetName val="18-Dividende_distribué"/>
      <sheetName val="19-Titres_de_participation"/>
      <sheetName val="20-Périmètre_de_consolidation"/>
      <sheetName val="21-honoraires_audit-audit_légal"/>
      <sheetName val="22-Intra_groupe_Bilan"/>
      <sheetName val="23r-intra_groupe_cpte_résultat"/>
      <sheetName val="23d-intra_groupe_cpte_résultat"/>
      <sheetName val="24-Ventil__dettes_et_créances_"/>
      <sheetName val="25-Var__prov__tech__et_prov_R&amp;C"/>
      <sheetName val="26-Plus_value_latentes"/>
      <sheetName val="27-Résul__fiscal-Base_impôt_dif"/>
      <sheetName val="28-Preuve_d'impôt"/>
      <sheetName val="29-Marge_de_solvabilité"/>
      <sheetName val="31-Annexe_2_1"/>
      <sheetName val="32-Annexe_2_2"/>
      <sheetName val="33-Annexe_2_3"/>
      <sheetName val="34-Annexe_3"/>
      <sheetName val="35-local_-_french"/>
      <sheetName val="Balance_Global_FG_12_2006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3">
          <cell r="I53">
            <v>108412.23646414872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CdR"/>
      <sheetName val="Bilan"/>
      <sheetName val="Var Cap Sem."/>
      <sheetName val="Var Cap"/>
      <sheetName val="OCI"/>
      <sheetName val="TFT"/>
      <sheetName val="2.1 Expo aux risques"/>
      <sheetName val="2.2 Expo souveraines 1"/>
      <sheetName val="2.2 Expo souveraines 2"/>
      <sheetName val="2.2 Expo souveraines 3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Ecart de réeval port."/>
      <sheetName val="3.9 HTM"/>
      <sheetName val="3.10 Impôts"/>
      <sheetName val="3.10 Impôts (2)"/>
      <sheetName val="3.11 regul et actifs divers"/>
      <sheetName val="3.12 Part MEE"/>
      <sheetName val="3.13 Immo corp et incorp"/>
      <sheetName val="3.14 Ecarts d'acq"/>
      <sheetName val="3.15 Dettes envers etbs"/>
      <sheetName val="3.16 Dettes envers clts"/>
      <sheetName val="3.17 Dettes titres"/>
      <sheetName val="3.18 regul et passifs divers"/>
      <sheetName val="3.19 Prov techn assu"/>
      <sheetName val="3.20 Provisions"/>
      <sheetName val="3.21 Dettes sub."/>
      <sheetName val="3.22 Gains pertes en CP"/>
      <sheetName val="3.22 Gains pertes en CP 2"/>
      <sheetName val="3.23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7 Coût du risque"/>
      <sheetName val="4.8 Gains et pertes autres act"/>
      <sheetName val="4.9 Ecarts d'acquisition"/>
      <sheetName val="4.10 Impôts"/>
      <sheetName val="4.10 Impôts (2)"/>
      <sheetName val="5 Engagements"/>
      <sheetName val="6.1 JV éléments du bilan"/>
      <sheetName val="6.2 Hiérarchie JV"/>
      <sheetName val="7. Reclass. actifs fi"/>
      <sheetName val="8.1. PNB par secteur"/>
      <sheetName val="8.1 RN par secteur"/>
      <sheetName val="8.2 Bilan par secteur"/>
      <sheetName val="9.1 Parties liées"/>
      <sheetName val="9.2 Rému dirigeants"/>
      <sheetName val="10. Honoraires"/>
      <sheetName val="Sommaire"/>
      <sheetName val="Paramètres"/>
      <sheetName val="Caisse, bnques centrales-Tab"/>
      <sheetName val="A et P fin JV résultat - HFT1"/>
      <sheetName val="A et P fin JV résultat - HFT2"/>
      <sheetName val="Inst dérivés de couv- Tab"/>
      <sheetName val="AFS- Tableau"/>
      <sheetName val="Feuil2"/>
      <sheetName val="Feuil3"/>
      <sheetName val="Var Cap annuelle"/>
      <sheetName val="OCI recycl"/>
      <sheetName val="Sofiap Bilan d'ouv"/>
      <sheetName val="Bilan d'ouv LBP P"/>
      <sheetName val="BPE bilan d'ouv"/>
      <sheetName val="DRAC"/>
      <sheetName val="3.8 HTM"/>
      <sheetName val="3.9 Impôts"/>
      <sheetName val="3.9 Impôts2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4.10 Impôts2"/>
      <sheetName val="5 Engagements HB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2.1 Expo glo aux risques credit"/>
      <sheetName val="Expositions souveraines"/>
      <sheetName val="GIIPE Evolution"/>
      <sheetName val="GIIPE Gains et Pertes latents"/>
      <sheetName val="GIIPE recensement ET dépréc"/>
      <sheetName val="GIIPE Maturité"/>
      <sheetName val="GIIPE autres que souverain"/>
      <sheetName val="Reclassement IAS39"/>
      <sheetName val="Compensation IFRS 7"/>
      <sheetName val="hold Compensation IFRS 7"/>
      <sheetName val="OCI cnp"/>
      <sheetName val="mino ifrs12"/>
      <sheetName val="cnp ifrs 12"/>
    </sheetNames>
    <sheetDataSet>
      <sheetData sheetId="0" refreshError="1">
        <row r="4">
          <cell r="B4" t="str">
            <v>31.12.13</v>
          </cell>
          <cell r="F4" t="str">
            <v>31.12.12</v>
          </cell>
        </row>
        <row r="9">
          <cell r="D9" t="str">
            <v>CA=C</v>
          </cell>
          <cell r="H9" t="str">
            <v>CA=C</v>
          </cell>
        </row>
        <row r="10">
          <cell r="D10" t="str">
            <v>PE=2013.12</v>
          </cell>
          <cell r="H10" t="str">
            <v>PE=2012.12</v>
          </cell>
        </row>
        <row r="11">
          <cell r="D11" t="str">
            <v>DP=2013.12</v>
          </cell>
          <cell r="H11" t="str">
            <v>DP=2012.12</v>
          </cell>
        </row>
        <row r="12">
          <cell r="D12" t="str">
            <v>SC=LBP</v>
          </cell>
          <cell r="H12" t="str">
            <v>SC=LBP</v>
          </cell>
        </row>
        <row r="13">
          <cell r="D13" t="str">
            <v>CC=EUR</v>
          </cell>
          <cell r="H13" t="str">
            <v>CC=EUR</v>
          </cell>
        </row>
        <row r="16">
          <cell r="D16" t="str">
            <v>VA=2</v>
          </cell>
          <cell r="H16" t="str">
            <v>VA=2</v>
          </cell>
        </row>
        <row r="18">
          <cell r="B18" t="str">
            <v>31.12.12</v>
          </cell>
        </row>
        <row r="21">
          <cell r="D21" t="str">
            <v>CA=C</v>
          </cell>
        </row>
        <row r="22">
          <cell r="D22" t="str">
            <v>PE=2012.12</v>
          </cell>
        </row>
        <row r="23">
          <cell r="D23" t="str">
            <v>DP=2012.12</v>
          </cell>
        </row>
        <row r="24">
          <cell r="D24" t="str">
            <v>SC=LBP</v>
          </cell>
        </row>
        <row r="25">
          <cell r="D25" t="str">
            <v>CC=EUR</v>
          </cell>
        </row>
        <row r="28">
          <cell r="D28" t="str">
            <v>VA=2</v>
          </cell>
        </row>
        <row r="33">
          <cell r="D33" t="str">
            <v>CA=C</v>
          </cell>
          <cell r="H33" t="str">
            <v>CA=C</v>
          </cell>
        </row>
        <row r="34">
          <cell r="D34" t="str">
            <v>PE=2013.12</v>
          </cell>
          <cell r="H34" t="str">
            <v>PE=2012.12</v>
          </cell>
        </row>
        <row r="35">
          <cell r="D35" t="str">
            <v>DP=2013.12</v>
          </cell>
          <cell r="H35" t="str">
            <v>DP=2012.12</v>
          </cell>
        </row>
        <row r="36">
          <cell r="D36" t="str">
            <v>SC=LBP</v>
          </cell>
          <cell r="H36" t="str">
            <v>SC=LBP</v>
          </cell>
        </row>
        <row r="37">
          <cell r="D37" t="str">
            <v>CC=EUR</v>
          </cell>
          <cell r="H37" t="str">
            <v>CC=EUR</v>
          </cell>
        </row>
        <row r="39">
          <cell r="D39" t="str">
            <v>FL=F99</v>
          </cell>
          <cell r="H39" t="str">
            <v>FL=F99</v>
          </cell>
        </row>
        <row r="40">
          <cell r="D40" t="str">
            <v>VA=2</v>
          </cell>
          <cell r="H40" t="str">
            <v>VA=2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  <sheetName val="Table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Bilan détaillé contrib"/>
      <sheetName val="Résultat détaillé contrib"/>
      <sheetName val="Contrôle"/>
      <sheetName val="Feuil1"/>
    </sheetNames>
    <sheetDataSet>
      <sheetData sheetId="0">
        <row r="3">
          <cell r="C3" t="str">
            <v>CA=C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3 - Acti et résultat"/>
      <sheetName val="BDD"/>
      <sheetName val="Gestion d'actif"/>
      <sheetName val="Assurance"/>
      <sheetName val="PARAM"/>
      <sheetName val="Sommaire"/>
      <sheetName val="ETAT SYNTHETIQUE &gt;&gt;&gt;"/>
      <sheetName val="Compte de résultat"/>
      <sheetName val="Bilan"/>
      <sheetName val="OCI 2018.06"/>
      <sheetName val="Cdr2017"/>
      <sheetName val="Bilan-2017"/>
      <sheetName val="OCI 2017.06"/>
      <sheetName val="Var Cap"/>
      <sheetName val="TFT"/>
      <sheetName val="FTA"/>
      <sheetName val="FTA_Actif"/>
      <sheetName val="FTA_Passif"/>
      <sheetName val="FTA_Dépréc. A"/>
      <sheetName val="FTA_Dépréc. B"/>
      <sheetName val="FTA_KP"/>
      <sheetName val="NOTE DU BILAN &gt;&gt;&gt;"/>
      <sheetName val="NOTE 3.1"/>
      <sheetName val="NOTE 3.2"/>
      <sheetName val="NOTE 3.2.a"/>
      <sheetName val="NOTE 3.4"/>
      <sheetName val="NOTE 3.4.a"/>
      <sheetName val="NOTE 3.4.b"/>
      <sheetName val="NOTE 3.4.c"/>
      <sheetName val="NOTE 3.5"/>
      <sheetName val="NOTE 3.6"/>
      <sheetName val="NOTE 3.7"/>
      <sheetName val="NOTE 3.7 FTA"/>
      <sheetName val="NOTE 3.7.a"/>
      <sheetName val="NOTE 3.8.a"/>
      <sheetName val="NOTE 3.8.b"/>
      <sheetName val="NOTE 3.8.c"/>
      <sheetName val="NOTE 3.9"/>
      <sheetName val="NOTE 3.9.a"/>
      <sheetName val="NOTE 3.10"/>
      <sheetName val="NOTE 3.11"/>
      <sheetName val="NOTE 3.12"/>
      <sheetName val="NOTE 3.13"/>
      <sheetName val="NOTE 3.15"/>
      <sheetName val="NOTE 3.16"/>
      <sheetName val="NOTE 3.14"/>
      <sheetName val="NOTE 3.17"/>
      <sheetName val="NOTE 3.18"/>
      <sheetName val="NOTE 3.19"/>
      <sheetName val="NOTE 3.20"/>
      <sheetName val="NOTE DU RESULTAT &gt;&gt;&gt;"/>
      <sheetName val="NOTE 4.1"/>
      <sheetName val="NOTE 4.2"/>
      <sheetName val="NOTE 4.3"/>
      <sheetName val="NOTE 4.4"/>
      <sheetName val="NOTE 4.5"/>
      <sheetName val="NOTE 4.6"/>
      <sheetName val="NOTE 4.6.a"/>
      <sheetName val="NOTE 4.7"/>
      <sheetName val="NOTE 4.8"/>
      <sheetName val="NOTE 4.9"/>
      <sheetName val="NOTE 4.10"/>
      <sheetName val="NOTE 4.11"/>
      <sheetName val="NOTE 4.12"/>
      <sheetName val="NOTE 4.12.a"/>
      <sheetName val="NOTE HORS BILAN ET ANNEXES&gt;&gt;&gt;"/>
      <sheetName val="NOTE 5"/>
      <sheetName val="NOTE 6.1"/>
      <sheetName val="NOTE 6.2"/>
      <sheetName val="6.2.a"/>
      <sheetName val="NOTE 8.1"/>
      <sheetName val="NOTE 8.2"/>
      <sheetName val="NOTE 8.3"/>
      <sheetName val="PERIMETRE"/>
      <sheetName val="11 Périmètre"/>
      <sheetName val="11 Périmètre TNC"/>
      <sheetName val="Chap3_-_Acti_et_résultat"/>
      <sheetName val="Gestion_d'actif"/>
      <sheetName val="ETAT_SYNTHETIQUE_&gt;&gt;&gt;"/>
      <sheetName val="Compte_de_résultat"/>
      <sheetName val="OCI_2018_06"/>
      <sheetName val="OCI_2017_06"/>
      <sheetName val="Var_Cap"/>
      <sheetName val="FTA_Dépréc__A"/>
      <sheetName val="FTA_Dépréc__B"/>
      <sheetName val="NOTE_DU_BILAN_&gt;&gt;&gt;"/>
      <sheetName val="NOTE_3_1"/>
      <sheetName val="NOTE_3_2"/>
      <sheetName val="NOTE_3_2_a"/>
      <sheetName val="NOTE_3_4"/>
      <sheetName val="NOTE_3_4_a"/>
      <sheetName val="NOTE_3_4_b"/>
      <sheetName val="NOTE_3_4_c"/>
      <sheetName val="NOTE_3_5"/>
      <sheetName val="NOTE_3_6"/>
      <sheetName val="NOTE_3_7"/>
      <sheetName val="NOTE_3_7_FTA"/>
      <sheetName val="NOTE_3_7_a"/>
      <sheetName val="NOTE_3_8_a"/>
      <sheetName val="NOTE_3_8_b"/>
      <sheetName val="NOTE_3_8_c"/>
      <sheetName val="NOTE_3_9"/>
      <sheetName val="NOTE_3_9_a"/>
      <sheetName val="NOTE_3_10"/>
      <sheetName val="NOTE_3_11"/>
      <sheetName val="NOTE_3_12"/>
      <sheetName val="NOTE_3_13"/>
      <sheetName val="NOTE_3_15"/>
      <sheetName val="NOTE_3_16"/>
      <sheetName val="NOTE_3_14"/>
      <sheetName val="NOTE_3_17"/>
      <sheetName val="NOTE_3_18"/>
      <sheetName val="NOTE_3_19"/>
      <sheetName val="NOTE_3_20"/>
      <sheetName val="NOTE_DU_RESULTAT_&gt;&gt;&gt;"/>
      <sheetName val="NOTE_4_1"/>
      <sheetName val="NOTE_4_2"/>
      <sheetName val="NOTE_4_3"/>
      <sheetName val="NOTE_4_4"/>
      <sheetName val="NOTE_4_5"/>
      <sheetName val="NOTE_4_6"/>
      <sheetName val="NOTE_4_6_a"/>
      <sheetName val="NOTE_4_7"/>
      <sheetName val="NOTE_4_8"/>
      <sheetName val="NOTE_4_9"/>
      <sheetName val="NOTE_4_10"/>
      <sheetName val="NOTE_4_11"/>
      <sheetName val="NOTE_4_12"/>
      <sheetName val="NOTE_4_12_a"/>
      <sheetName val="NOTE_HORS_BILAN_ET_ANNEXES&gt;&gt;&gt;"/>
      <sheetName val="NOTE_5"/>
      <sheetName val="NOTE_6_1"/>
      <sheetName val="NOTE_6_2"/>
      <sheetName val="6_2_a"/>
      <sheetName val="NOTE_8_1"/>
      <sheetName val="NOTE_8_2"/>
      <sheetName val="NOTE_8_3"/>
      <sheetName val="11_Périmètre"/>
      <sheetName val="11_Périmètre_T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CA=C</v>
          </cell>
          <cell r="D4" t="str">
            <v>CA=C</v>
          </cell>
        </row>
        <row r="5">
          <cell r="D5" t="str">
            <v>DP=1997.12</v>
          </cell>
        </row>
        <row r="6">
          <cell r="D6" t="str">
            <v>SC=LBP</v>
          </cell>
        </row>
        <row r="7">
          <cell r="D7" t="str">
            <v>VA=LBP2</v>
          </cell>
        </row>
        <row r="8">
          <cell r="D8" t="str">
            <v>CC=EUR</v>
          </cell>
        </row>
        <row r="9">
          <cell r="D9" t="str">
            <v>AU sum [All values]</v>
          </cell>
        </row>
        <row r="25">
          <cell r="H25" t="str">
            <v>LIASSE</v>
          </cell>
        </row>
        <row r="26">
          <cell r="H26" t="str">
            <v>Pré-conso</v>
          </cell>
        </row>
        <row r="27">
          <cell r="H27" t="str">
            <v>CONSO-Devise</v>
          </cell>
        </row>
        <row r="28">
          <cell r="H28" t="str">
            <v>CONSO-Converti</v>
          </cell>
        </row>
        <row r="29">
          <cell r="H29" t="str">
            <v>CONSO-CONSO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 annuelle"/>
      <sheetName val="TFT"/>
      <sheetName val="3.1 Caisse, bques ctrales"/>
      <sheetName val="3.2 HFT"/>
      <sheetName val="3.2 HFT2"/>
      <sheetName val="3.3 Dérivés de couv."/>
      <sheetName val="3.4 AFS"/>
      <sheetName val="3.4 Titres non conso"/>
      <sheetName val="3.5 Prêts et créances ets"/>
      <sheetName val="3.6 Prêts et créances clts"/>
      <sheetName val="3.6 Location financement"/>
      <sheetName val="3.7 Dépréc. actifs"/>
      <sheetName val="3.8 HTM"/>
      <sheetName val="3.9 Impôts"/>
      <sheetName val="3.9 Impôts Diff"/>
      <sheetName val="3.10 regul et actifs divers"/>
      <sheetName val="3.11 Part MEE"/>
      <sheetName val="3.12 Immo corp et incorp"/>
      <sheetName val="3.13 Ecarts d'acq"/>
      <sheetName val="3.14 Dettes envers etbs"/>
      <sheetName val="3.15 Dettes envers clts"/>
      <sheetName val="3.16 Dettes titres"/>
      <sheetName val="3.17 regul et passifs divers"/>
      <sheetName val="3.18 Prov techn assu"/>
      <sheetName val="3.19 Provisions"/>
      <sheetName val="3.20 Dettes sub."/>
      <sheetName val="3.21 Bilan par DRAC"/>
      <sheetName val="4.1 Intérêts pdt ch assimil"/>
      <sheetName val="4.2 Commissions"/>
      <sheetName val="4.3 Gains et pertes IF à JV "/>
      <sheetName val="4.4 Gains ou pertes nets AFS"/>
      <sheetName val="4.5 Pdts et Ch autres activités"/>
      <sheetName val="4.6 Ch générales d'exploit"/>
      <sheetName val="4.6bis Ch générales d'exploit"/>
      <sheetName val="4.7 Coût du risque"/>
      <sheetName val="4.8 Gains et pertes autres act"/>
      <sheetName val="4.9 Ecarts d'acquisition"/>
      <sheetName val="4.10 Impôts"/>
      <sheetName val="4.10 Impôts2"/>
      <sheetName val="5 Engagements HB"/>
      <sheetName val="6.1 JV éléments du bilan"/>
      <sheetName val="6.2 Hiérarchie JV"/>
      <sheetName val="8. Compensation A&amp;P financiers"/>
      <sheetName val="Compensation A&amp;P fi N-1"/>
      <sheetName val="9.1 PNB par secteur"/>
      <sheetName val="9.1 RN par secteur"/>
      <sheetName val="9.2 Bilan par secteur"/>
      <sheetName val="10.1 Parties liées"/>
      <sheetName val="10.2 Rému dirigeants"/>
      <sheetName val="10.3 Honoraires"/>
      <sheetName val="12 Périmètre"/>
      <sheetName val="12bis Périmètre"/>
      <sheetName val="IFRS 12 LBPF"/>
      <sheetName val="IFRS 12 CNP"/>
      <sheetName val="IFRS12 Entités structurés"/>
      <sheetName val="Fiche ID TNC"/>
      <sheetName val="Var_Cap_annuelle"/>
      <sheetName val="3_1_Caisse,_bques_ctrales"/>
      <sheetName val="3_2_HFT"/>
      <sheetName val="3_2_HFT2"/>
      <sheetName val="3_3_Dérivés_de_couv_"/>
      <sheetName val="3_4_AFS"/>
      <sheetName val="3_4_Titres_non_conso"/>
      <sheetName val="3_5_Prêts_et_créances_ets"/>
      <sheetName val="3_6_Prêts_et_créances_clts"/>
      <sheetName val="3_6_Location_financement"/>
      <sheetName val="3_7_Dépréc__actifs"/>
      <sheetName val="3_8_HTM"/>
      <sheetName val="3_9_Impôts"/>
      <sheetName val="3_9_Impôts_Diff"/>
      <sheetName val="3_10_regul_et_actifs_divers"/>
      <sheetName val="3_11_Part_MEE"/>
      <sheetName val="3_12_Immo_corp_et_incorp"/>
      <sheetName val="3_13_Ecarts_d'acq"/>
      <sheetName val="3_14_Dettes_envers_etbs"/>
      <sheetName val="3_15_Dettes_envers_clts"/>
      <sheetName val="3_16_Dettes_titres"/>
      <sheetName val="3_17_regul_et_passifs_divers"/>
      <sheetName val="3_18_Prov_techn_assu"/>
      <sheetName val="3_19_Provisions"/>
      <sheetName val="3_20_Dettes_sub_"/>
      <sheetName val="3_21_Bilan_par_DRAC"/>
      <sheetName val="4_1_Intérêts_pdt_ch_assimil"/>
      <sheetName val="4_2_Commissions"/>
      <sheetName val="4_3_Gains_et_pertes_IF_à_JV_"/>
      <sheetName val="4_4_Gains_ou_pertes_nets_AFS"/>
      <sheetName val="4_5_Pdts_et_Ch_autres_activités"/>
      <sheetName val="4_6_Ch_générales_d'exploit"/>
      <sheetName val="4_6bis_Ch_générales_d'exploit"/>
      <sheetName val="4_7_Coût_du_risque"/>
      <sheetName val="4_8_Gains_et_pertes_autres_act"/>
      <sheetName val="4_9_Ecarts_d'acquisition"/>
      <sheetName val="4_10_Impôts"/>
      <sheetName val="4_10_Impôts2"/>
      <sheetName val="5_Engagements_HB"/>
      <sheetName val="6_1_JV_éléments_du_bilan"/>
      <sheetName val="6_2_Hiérarchie_JV"/>
      <sheetName val="8__Compensation_A&amp;P_financiers"/>
      <sheetName val="Compensation_A&amp;P_fi_N-1"/>
      <sheetName val="9_1_PNB_par_secteur"/>
      <sheetName val="9_1_RN_par_secteur"/>
      <sheetName val="9_2_Bilan_par_secteur"/>
      <sheetName val="10_1_Parties_liées"/>
      <sheetName val="10_2_Rému_dirigeants"/>
      <sheetName val="10_3_Honoraires"/>
      <sheetName val="12_Périmètre"/>
      <sheetName val="12bis_Périmètre"/>
      <sheetName val="IFRS_12_LBPF"/>
      <sheetName val="IFRS_12_CNP"/>
      <sheetName val="IFRS12_Entités_structurés"/>
      <sheetName val="Fiche_ID_TNC"/>
    </sheetNames>
    <sheetDataSet>
      <sheetData sheetId="0" refreshError="1"/>
      <sheetData sheetId="1" refreshError="1">
        <row r="5">
          <cell r="D5" t="str">
            <v>CA=C</v>
          </cell>
          <cell r="H5" t="str">
            <v>CA=C</v>
          </cell>
        </row>
        <row r="6">
          <cell r="D6" t="str">
            <v>PE=2018.05</v>
          </cell>
          <cell r="H6" t="str">
            <v>PE=2018.04</v>
          </cell>
        </row>
        <row r="7">
          <cell r="D7" t="str">
            <v>DP=2018.05</v>
          </cell>
          <cell r="H7" t="str">
            <v>DP=2018.04</v>
          </cell>
        </row>
        <row r="8">
          <cell r="D8" t="str">
            <v>SC=LBP</v>
          </cell>
          <cell r="H8" t="str">
            <v>SC=LBP</v>
          </cell>
        </row>
        <row r="9">
          <cell r="D9" t="str">
            <v>CC=EUR</v>
          </cell>
          <cell r="H9" t="str">
            <v>CC=EUR</v>
          </cell>
        </row>
        <row r="12">
          <cell r="D12" t="str">
            <v>VA=LBP2</v>
          </cell>
          <cell r="H12" t="str">
            <v>VA=LBP2</v>
          </cell>
        </row>
        <row r="29">
          <cell r="D29" t="str">
            <v>CA=C</v>
          </cell>
          <cell r="H29" t="str">
            <v>CA=C</v>
          </cell>
        </row>
        <row r="30">
          <cell r="D30" t="str">
            <v>PE=2018.05</v>
          </cell>
          <cell r="H30" t="str">
            <v>PE=2018.04</v>
          </cell>
        </row>
        <row r="31">
          <cell r="D31" t="str">
            <v>DP=2018.05</v>
          </cell>
          <cell r="H31" t="str">
            <v>DP=2018.04</v>
          </cell>
        </row>
        <row r="32">
          <cell r="D32" t="str">
            <v>SC=LBP</v>
          </cell>
          <cell r="H32" t="str">
            <v>SC=LBP</v>
          </cell>
        </row>
        <row r="33">
          <cell r="D33" t="str">
            <v>CC=EUR</v>
          </cell>
          <cell r="H33" t="str">
            <v>CC=EUR</v>
          </cell>
        </row>
        <row r="35">
          <cell r="D35" t="str">
            <v>FL=F99</v>
          </cell>
          <cell r="H35" t="str">
            <v>FL=F99</v>
          </cell>
        </row>
        <row r="36">
          <cell r="D36" t="str">
            <v>VA=LBP2</v>
          </cell>
          <cell r="H36" t="str">
            <v>VA=LBP2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param"/>
      <sheetName val="CdR"/>
      <sheetName val="Bilan"/>
      <sheetName val="OCI"/>
      <sheetName val="Var Cap"/>
      <sheetName val="TFT"/>
      <sheetName val="HFT"/>
      <sheetName val="HFT2"/>
      <sheetName val="AFS"/>
      <sheetName val="Titres non conso"/>
      <sheetName val="Prêts et créances ets"/>
      <sheetName val="Prêts et créances clts"/>
      <sheetName val="HTM"/>
      <sheetName val="Regul et actifs divers"/>
      <sheetName val="Expo souv"/>
      <sheetName val="Part MEE"/>
      <sheetName val="Ecarts d'acq"/>
      <sheetName val="Dettes envers etbs"/>
      <sheetName val="Dettes envers clts"/>
      <sheetName val="Regul et passifs divers"/>
      <sheetName val="Prov techn assu"/>
      <sheetName val="Provisions"/>
      <sheetName val="Dettes sub."/>
      <sheetName val="Intérêts pdt ch assimil"/>
      <sheetName val="Commissions"/>
      <sheetName val="Gains et pertes IF à JV "/>
      <sheetName val="Gains ou pertes nets AFS"/>
      <sheetName val="Pdts et Ch autres activités"/>
      <sheetName val="Ch générales d'exploit"/>
      <sheetName val="Coût du risque"/>
      <sheetName val="Impôts"/>
      <sheetName val="Impôts2"/>
      <sheetName val="Engagements HB"/>
      <sheetName val="JV éléments du bilan"/>
      <sheetName val="Hiérarchie JV"/>
      <sheetName val="RN par secteur"/>
      <sheetName val="Périmètre"/>
      <sheetName val="Fiche ID TNC"/>
      <sheetName val="Var_Cap"/>
      <sheetName val="Titres_non_conso"/>
      <sheetName val="Prêts_et_créances_ets"/>
      <sheetName val="Prêts_et_créances_clts"/>
      <sheetName val="Regul_et_actifs_divers"/>
      <sheetName val="Expo_souv"/>
      <sheetName val="Part_MEE"/>
      <sheetName val="Ecarts_d'acq"/>
      <sheetName val="Dettes_envers_etbs"/>
      <sheetName val="Dettes_envers_clts"/>
      <sheetName val="Regul_et_passifs_divers"/>
      <sheetName val="Prov_techn_assu"/>
      <sheetName val="Dettes_sub_"/>
      <sheetName val="Intérêts_pdt_ch_assimil"/>
      <sheetName val="Gains_et_pertes_IF_à_JV_"/>
      <sheetName val="Gains_ou_pertes_nets_AFS"/>
      <sheetName val="Pdts_et_Ch_autres_activités"/>
      <sheetName val="Ch_générales_d'exploit"/>
      <sheetName val="Coût_du_risque"/>
      <sheetName val="Engagements_HB"/>
      <sheetName val="JV_éléments_du_bilan"/>
      <sheetName val="Hiérarchie_JV"/>
      <sheetName val="RN_par_secteur"/>
      <sheetName val="Fiche_ID_TNC"/>
    </sheetNames>
    <sheetDataSet>
      <sheetData sheetId="0"/>
      <sheetData sheetId="1">
        <row r="3">
          <cell r="B3" t="str">
            <v>2017.06</v>
          </cell>
        </row>
        <row r="5">
          <cell r="P5" t="str">
            <v>CA=C</v>
          </cell>
        </row>
        <row r="6">
          <cell r="P6" t="str">
            <v>PE=2016.06</v>
          </cell>
        </row>
        <row r="7">
          <cell r="P7" t="str">
            <v>DP=2016.06</v>
          </cell>
        </row>
        <row r="8">
          <cell r="P8" t="str">
            <v>SC=LBP</v>
          </cell>
        </row>
        <row r="9">
          <cell r="P9" t="str">
            <v>CC=EUR</v>
          </cell>
        </row>
        <row r="12">
          <cell r="P12" t="str">
            <v>VA=2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  <sheetName val="40000"/>
      <sheetName val="40001"/>
      <sheetName val="40002"/>
      <sheetName val="40010"/>
      <sheetName val="40011"/>
      <sheetName val="40012"/>
      <sheetName val="40013"/>
      <sheetName val="40014"/>
      <sheetName val="40015"/>
      <sheetName val="40016"/>
      <sheetName val="40017"/>
      <sheetName val="40018"/>
      <sheetName val="40023"/>
      <sheetName val="40024"/>
      <sheetName val="40025"/>
      <sheetName val="40026"/>
      <sheetName val="40062"/>
      <sheetName val="40101"/>
      <sheetName val="40102"/>
      <sheetName val="40103"/>
      <sheetName val="40104"/>
      <sheetName val="40105"/>
      <sheetName val="40106"/>
      <sheetName val="40107"/>
      <sheetName val="40108"/>
      <sheetName val="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">
          <cell r="D7" t="str">
            <v>CA=C</v>
          </cell>
          <cell r="H7" t="str">
            <v>CA=C</v>
          </cell>
        </row>
        <row r="8">
          <cell r="D8" t="str">
            <v>PE=2015.06</v>
          </cell>
          <cell r="H8" t="str">
            <v>PE=2014.12</v>
          </cell>
        </row>
        <row r="9">
          <cell r="D9" t="str">
            <v>DP=2015.06</v>
          </cell>
          <cell r="H9" t="str">
            <v>DP=2014.12</v>
          </cell>
        </row>
        <row r="10">
          <cell r="D10" t="str">
            <v>SC=LBP</v>
          </cell>
          <cell r="H10" t="str">
            <v>SC=LBP</v>
          </cell>
        </row>
        <row r="11">
          <cell r="D11" t="str">
            <v>CC=EUR</v>
          </cell>
          <cell r="H11" t="str">
            <v>CC=EUR</v>
          </cell>
        </row>
        <row r="12">
          <cell r="D12">
            <v>0</v>
          </cell>
          <cell r="H12">
            <v>0</v>
          </cell>
        </row>
        <row r="13">
          <cell r="D13">
            <v>0</v>
          </cell>
          <cell r="H13">
            <v>0</v>
          </cell>
        </row>
        <row r="14">
          <cell r="D14" t="str">
            <v>VA=2</v>
          </cell>
          <cell r="H14" t="str">
            <v>VA=2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  <sheetName val="Complément_ERC"/>
      <sheetName val="Table_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liste"/>
      <sheetName val="Feuil3"/>
      <sheetName val="10.3 Honoraires"/>
    </sheetNames>
    <sheetDataSet>
      <sheetData sheetId="0"/>
      <sheetData sheetId="1"/>
      <sheetData sheetId="2"/>
      <sheetData sheetId="3">
        <row r="6">
          <cell r="C6" t="str">
            <v>Honoraires des commissaires aux comptes au titre de l'exercice 2017.12</v>
          </cell>
        </row>
        <row r="9">
          <cell r="E9" t="str">
            <v>Commissaires aux comptes de La Banque Postale</v>
          </cell>
          <cell r="I9" t="str">
            <v>Autre auditeur intervenant  pour l'audit du Groupe La Banque Postale</v>
          </cell>
        </row>
        <row r="10">
          <cell r="E10" t="str">
            <v>PriceWaterhouseCoopers Audit</v>
          </cell>
          <cell r="G10" t="str">
            <v>KPMG</v>
          </cell>
          <cell r="I10" t="str">
            <v>Autres cabinets</v>
          </cell>
        </row>
        <row r="11">
          <cell r="C11" t="str">
            <v>(montant hors taxes, en milliers d'euros)</v>
          </cell>
          <cell r="E11" t="str">
            <v>Montant</v>
          </cell>
          <cell r="F11" t="str">
            <v>%</v>
          </cell>
          <cell r="G11" t="str">
            <v>Montant</v>
          </cell>
          <cell r="H11" t="str">
            <v>%</v>
          </cell>
          <cell r="I11" t="str">
            <v>Montant</v>
          </cell>
          <cell r="J11" t="str">
            <v>%</v>
          </cell>
        </row>
        <row r="12">
          <cell r="C12" t="str">
            <v>Commissariat aux comptes, examen des comptes individuels et consolidés</v>
          </cell>
          <cell r="E12">
            <v>1062</v>
          </cell>
          <cell r="F12">
            <v>0.62951985773562535</v>
          </cell>
          <cell r="G12">
            <v>1112</v>
          </cell>
          <cell r="H12">
            <v>0.65759905381431105</v>
          </cell>
          <cell r="I12">
            <v>21</v>
          </cell>
          <cell r="J12">
            <v>1</v>
          </cell>
        </row>
        <row r="14">
          <cell r="C14" t="str">
            <v>Société mère</v>
          </cell>
          <cell r="E14">
            <v>527</v>
          </cell>
          <cell r="F14">
            <v>0.31238885595732069</v>
          </cell>
          <cell r="G14">
            <v>527</v>
          </cell>
          <cell r="H14">
            <v>0.31164991129509168</v>
          </cell>
          <cell r="I14">
            <v>0</v>
          </cell>
          <cell r="J14">
            <v>0</v>
          </cell>
        </row>
        <row r="15">
          <cell r="C15" t="str">
            <v>Filiales intégrées globalement</v>
          </cell>
          <cell r="E15">
            <v>535</v>
          </cell>
          <cell r="F15">
            <v>0.31713100177830467</v>
          </cell>
          <cell r="G15">
            <v>585</v>
          </cell>
          <cell r="H15">
            <v>0.34594914251921938</v>
          </cell>
          <cell r="I15">
            <v>21</v>
          </cell>
          <cell r="J15">
            <v>1</v>
          </cell>
        </row>
        <row r="17">
          <cell r="C17" t="str">
            <v>Autres prestations directement liées à la mission de commissaire aux comptes</v>
          </cell>
          <cell r="E17">
            <v>617</v>
          </cell>
          <cell r="F17">
            <v>0.36573799644339067</v>
          </cell>
          <cell r="G17">
            <v>569</v>
          </cell>
          <cell r="H17">
            <v>0.33648728562980484</v>
          </cell>
          <cell r="I17">
            <v>0</v>
          </cell>
          <cell r="J17">
            <v>0</v>
          </cell>
        </row>
        <row r="19">
          <cell r="C19" t="str">
            <v>Société mère</v>
          </cell>
          <cell r="E19">
            <v>290</v>
          </cell>
          <cell r="F19">
            <v>0.17190278601066983</v>
          </cell>
          <cell r="G19">
            <v>418</v>
          </cell>
          <cell r="H19">
            <v>0.24719101123595505</v>
          </cell>
          <cell r="I19">
            <v>0</v>
          </cell>
          <cell r="J19">
            <v>0</v>
          </cell>
        </row>
        <row r="20">
          <cell r="C20" t="str">
            <v>Filiales intégrées globalement</v>
          </cell>
          <cell r="E20">
            <v>327</v>
          </cell>
          <cell r="F20">
            <v>0.19383521043272081</v>
          </cell>
          <cell r="G20">
            <v>151</v>
          </cell>
          <cell r="H20">
            <v>8.9296274393849795E-2</v>
          </cell>
          <cell r="I20">
            <v>0</v>
          </cell>
          <cell r="J20">
            <v>0</v>
          </cell>
        </row>
        <row r="22">
          <cell r="C22" t="str">
            <v>Autres prestations</v>
          </cell>
          <cell r="E22">
            <v>8</v>
          </cell>
          <cell r="F22">
            <v>0</v>
          </cell>
          <cell r="G22">
            <v>10</v>
          </cell>
          <cell r="H22">
            <v>5.9136605558840925E-3</v>
          </cell>
          <cell r="I22">
            <v>0</v>
          </cell>
          <cell r="J22">
            <v>0</v>
          </cell>
        </row>
        <row r="23">
          <cell r="C23" t="str">
            <v>Société mère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Filiales intégrées globalement</v>
          </cell>
          <cell r="E24">
            <v>8</v>
          </cell>
          <cell r="F24">
            <v>4.7421458209839949E-3</v>
          </cell>
          <cell r="G24">
            <v>10</v>
          </cell>
          <cell r="H24">
            <v>5.9136605558840925E-3</v>
          </cell>
          <cell r="I24">
            <v>0</v>
          </cell>
          <cell r="J24">
            <v>0</v>
          </cell>
        </row>
        <row r="26">
          <cell r="C26" t="str">
            <v>Total</v>
          </cell>
          <cell r="E26">
            <v>1687</v>
          </cell>
          <cell r="F26">
            <v>1</v>
          </cell>
          <cell r="G26">
            <v>1691</v>
          </cell>
          <cell r="H26">
            <v>1</v>
          </cell>
          <cell r="I26">
            <v>21</v>
          </cell>
          <cell r="J26">
            <v>1</v>
          </cell>
        </row>
        <row r="27">
          <cell r="E27">
            <v>0</v>
          </cell>
          <cell r="F27">
            <v>-4.7421458209839784E-3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G28">
            <v>0</v>
          </cell>
        </row>
        <row r="29">
          <cell r="C29" t="str">
            <v>Honoraires des commissaires aux comptes au titre de l'exercice 2016.12</v>
          </cell>
        </row>
        <row r="32">
          <cell r="E32" t="str">
            <v>Commissaires aux comptes de La Banque Postale</v>
          </cell>
          <cell r="I32" t="str">
            <v>Autre auditeur intervenant de manière significative pour l'audit du Groupe La Banque Postale</v>
          </cell>
        </row>
        <row r="33">
          <cell r="E33" t="str">
            <v>PricewaterhouseCoopers Audit</v>
          </cell>
          <cell r="G33" t="str">
            <v>KPMG</v>
          </cell>
          <cell r="I33" t="str">
            <v>Autres cabinets</v>
          </cell>
        </row>
        <row r="34">
          <cell r="C34" t="str">
            <v>(montant retraités hors taxes, en milliers d'euros)</v>
          </cell>
          <cell r="E34" t="str">
            <v>Montant</v>
          </cell>
          <cell r="F34" t="str">
            <v>%</v>
          </cell>
          <cell r="G34" t="str">
            <v>Montant</v>
          </cell>
          <cell r="H34" t="str">
            <v>%</v>
          </cell>
          <cell r="I34" t="str">
            <v>Montant</v>
          </cell>
          <cell r="J34" t="str">
            <v>%</v>
          </cell>
        </row>
        <row r="35">
          <cell r="C35" t="str">
            <v>Commissariat aux comptes, examen des comptes individuels et consolidés</v>
          </cell>
          <cell r="E35">
            <v>880</v>
          </cell>
          <cell r="F35">
            <v>0.88620342396777452</v>
          </cell>
          <cell r="G35">
            <v>686</v>
          </cell>
          <cell r="H35">
            <v>0.83252427184466016</v>
          </cell>
          <cell r="I35">
            <v>341</v>
          </cell>
          <cell r="J35">
            <v>0.95251396648044695</v>
          </cell>
        </row>
        <row r="37">
          <cell r="C37" t="str">
            <v>Société mère</v>
          </cell>
          <cell r="E37">
            <v>404</v>
          </cell>
          <cell r="F37">
            <v>0.40684793554884191</v>
          </cell>
          <cell r="G37">
            <v>404</v>
          </cell>
          <cell r="H37">
            <v>0.49029126213592233</v>
          </cell>
          <cell r="I37">
            <v>0</v>
          </cell>
          <cell r="J37">
            <v>0</v>
          </cell>
        </row>
        <row r="38">
          <cell r="C38" t="str">
            <v>Filiales intégrées globalement</v>
          </cell>
          <cell r="E38">
            <v>476</v>
          </cell>
          <cell r="F38">
            <v>0.47935548841893255</v>
          </cell>
          <cell r="G38">
            <v>282</v>
          </cell>
          <cell r="H38">
            <v>0.34223300970873788</v>
          </cell>
          <cell r="I38">
            <v>341</v>
          </cell>
          <cell r="J38">
            <v>0.95251396648044695</v>
          </cell>
        </row>
        <row r="40">
          <cell r="C40" t="str">
            <v>Autres prestations directement liées à la mission de commissaire aux comptes</v>
          </cell>
          <cell r="E40">
            <v>113</v>
          </cell>
          <cell r="F40">
            <v>0.11379657603222558</v>
          </cell>
          <cell r="G40">
            <v>128</v>
          </cell>
          <cell r="H40">
            <v>0.1553398058252427</v>
          </cell>
          <cell r="I40">
            <v>17</v>
          </cell>
          <cell r="J40">
            <v>4.7486033519553071E-2</v>
          </cell>
          <cell r="L40" t="str">
            <v>Attention : présentation différente dans DDR pour la partie "Autres"</v>
          </cell>
        </row>
        <row r="42">
          <cell r="C42" t="str">
            <v>Société mère</v>
          </cell>
          <cell r="E42">
            <v>61</v>
          </cell>
          <cell r="F42">
            <v>6.1430010070493452E-2</v>
          </cell>
          <cell r="G42">
            <v>128</v>
          </cell>
          <cell r="H42">
            <v>0.1553398058252427</v>
          </cell>
          <cell r="I42">
            <v>0</v>
          </cell>
          <cell r="J42">
            <v>0</v>
          </cell>
        </row>
        <row r="43">
          <cell r="C43" t="str">
            <v>Filiales intégrées globalement</v>
          </cell>
          <cell r="E43">
            <v>52</v>
          </cell>
          <cell r="F43">
            <v>5.2366565961732128E-2</v>
          </cell>
          <cell r="G43">
            <v>0</v>
          </cell>
          <cell r="H43">
            <v>0</v>
          </cell>
          <cell r="I43">
            <v>17</v>
          </cell>
          <cell r="J43">
            <v>4.7486033519553071E-2</v>
          </cell>
        </row>
        <row r="45">
          <cell r="C45" t="str">
            <v>Autres prestations</v>
          </cell>
          <cell r="E45">
            <v>0</v>
          </cell>
          <cell r="F45">
            <v>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Société mère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C47" t="str">
            <v>Filiales Intégres globalement</v>
          </cell>
          <cell r="E47">
            <v>0</v>
          </cell>
          <cell r="F47">
            <v>0</v>
          </cell>
          <cell r="G47">
            <v>10</v>
          </cell>
          <cell r="H47">
            <v>1.2135922330097087E-2</v>
          </cell>
          <cell r="I47">
            <v>0</v>
          </cell>
          <cell r="J47">
            <v>0</v>
          </cell>
        </row>
        <row r="48">
          <cell r="C48" t="str">
            <v>Total</v>
          </cell>
          <cell r="E48">
            <v>993</v>
          </cell>
          <cell r="F48">
            <v>1</v>
          </cell>
          <cell r="G48">
            <v>824</v>
          </cell>
          <cell r="H48">
            <v>1</v>
          </cell>
          <cell r="I48">
            <v>358</v>
          </cell>
          <cell r="J48">
            <v>1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-1.2135922330097193E-2</v>
          </cell>
          <cell r="I49">
            <v>0</v>
          </cell>
          <cell r="J49">
            <v>0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00"/>
      <sheetName val="Transco"/>
      <sheetName val="Sommaire"/>
      <sheetName val="A"/>
      <sheetName val="balance 3112"/>
      <sheetName val="Bilan"/>
      <sheetName val="actifs incorporels"/>
      <sheetName val="Participations"/>
      <sheetName val="prov tit part."/>
      <sheetName val="act circul "/>
      <sheetName val="actif"/>
      <sheetName val="Kaux propres"/>
      <sheetName val="VMP"/>
      <sheetName val="passif"/>
      <sheetName val="Prov reglementée"/>
      <sheetName val="ecart conv"/>
      <sheetName val="resultat"/>
      <sheetName val="charges"/>
      <sheetName val="produits"/>
      <sheetName val="Rt 5 exo"/>
      <sheetName val="hors bilan"/>
      <sheetName val="Annexe Bilan - Actif"/>
      <sheetName val="Annexe Bilan - Passif "/>
      <sheetName val="Annexe CDR - Charges"/>
      <sheetName val="Annexe CDR - Produits"/>
      <sheetName val="B.4.b"/>
      <sheetName val="B.4.b TP"/>
      <sheetName val="B.4.c"/>
      <sheetName val="B.4.d"/>
      <sheetName val="B.4.f"/>
      <sheetName val="B.4.g"/>
      <sheetName val="B.4.h"/>
      <sheetName val="B.4.i"/>
      <sheetName val="Feuil1"/>
      <sheetName val="Feuil2"/>
      <sheetName val="B.4.j"/>
      <sheetName val="B.4.o"/>
      <sheetName val="B.4.p"/>
      <sheetName val="B.5.b"/>
      <sheetName val="B.5.c"/>
      <sheetName val="B.6.b"/>
      <sheetName val="B.6.c"/>
      <sheetName val="Contrôles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file:///C:\2023\2023.06\07%20-%20TVCP\1%20-%20Varcap" TargetMode="External"/><Relationship Id="rId1" Type="http://schemas.openxmlformats.org/officeDocument/2006/relationships/hyperlink" Target="file:///C:\Users\RATANASO\40.%20Run%202022\T2%202022\07%20-%20TVCP" TargetMode="Externa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X75"/>
  <sheetViews>
    <sheetView showGridLines="0" topLeftCell="D4" zoomScaleNormal="100" workbookViewId="0">
      <selection activeCell="H12" sqref="H12"/>
    </sheetView>
  </sheetViews>
  <sheetFormatPr baseColWidth="10" defaultColWidth="10.7265625" defaultRowHeight="14.5" outlineLevelRow="1" outlineLevelCol="1" x14ac:dyDescent="0.35"/>
  <cols>
    <col min="1" max="1" width="27.1796875" hidden="1" customWidth="1" outlineLevel="1"/>
    <col min="2" max="2" width="25.36328125" hidden="1" customWidth="1" outlineLevel="1"/>
    <col min="3" max="3" width="55.36328125" hidden="1" customWidth="1" outlineLevel="1"/>
    <col min="4" max="4" width="69.7265625" customWidth="1" collapsed="1"/>
    <col min="5" max="5" width="11.7265625" customWidth="1"/>
    <col min="6" max="6" width="13" bestFit="1" customWidth="1"/>
    <col min="7" max="7" width="13.26953125" bestFit="1" customWidth="1"/>
    <col min="8" max="28" width="18.6328125" customWidth="1"/>
  </cols>
  <sheetData>
    <row r="1" spans="1:24" hidden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.5" hidden="1" x14ac:dyDescent="0.35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  <c r="K2" s="2"/>
      <c r="L2" s="224"/>
      <c r="M2" s="224"/>
      <c r="N2" s="224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idden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24"/>
      <c r="M3" s="224"/>
      <c r="N3" s="224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s="4" customFormat="1" ht="21" customHeight="1" x14ac:dyDescent="0.35">
      <c r="D4" s="5" t="s">
        <v>3</v>
      </c>
      <c r="E4" s="6" t="s">
        <v>4</v>
      </c>
      <c r="F4" s="7" t="s">
        <v>257</v>
      </c>
      <c r="G4" s="8" t="s">
        <v>256</v>
      </c>
      <c r="J4" s="10"/>
      <c r="L4" s="224"/>
      <c r="M4" s="224"/>
      <c r="N4" s="224"/>
    </row>
    <row r="5" spans="1:24" ht="12" customHeight="1" x14ac:dyDescent="0.35">
      <c r="A5" s="2"/>
      <c r="B5" s="2"/>
      <c r="C5" s="2"/>
      <c r="D5" s="10" t="s">
        <v>11</v>
      </c>
      <c r="E5" s="11">
        <v>5</v>
      </c>
      <c r="F5" s="243">
        <f>_xll.GetCtData("COAMOUNT","CONSAMOUNT",$M$2:$M$8,$A5,$M$11,"#162070,171194252")</f>
        <v>162070.17119425201</v>
      </c>
      <c r="G5" s="244">
        <f>_xll.GetCtData("COAMOUNT","CONSAMOUNT",$N$2:$N$7,$A5,$N$8,"#153099,694158282")</f>
        <v>153099.69415828201</v>
      </c>
      <c r="H5" s="2"/>
      <c r="I5" s="2"/>
      <c r="J5" s="2"/>
      <c r="K5" s="2"/>
      <c r="L5" s="224"/>
      <c r="M5" s="224"/>
      <c r="N5" s="224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2" customHeight="1" x14ac:dyDescent="0.35">
      <c r="A6" s="2"/>
      <c r="B6" s="2"/>
      <c r="C6" s="2"/>
      <c r="D6" s="10" t="s">
        <v>13</v>
      </c>
      <c r="E6" s="11"/>
      <c r="F6" s="243">
        <f>_xll.GetCtData("COAMOUNT","CONSAMOUNT",$M$2:$M$7,$A6,$M$8,"#0")</f>
        <v>0</v>
      </c>
      <c r="G6" s="244">
        <f>_xll.GetCtData("COAMOUNT","CONSAMOUNT",$N$2:$N$7,$A6,$N$8,"#0")</f>
        <v>0</v>
      </c>
      <c r="H6" s="2"/>
      <c r="I6" s="2"/>
      <c r="J6" s="2"/>
      <c r="K6" s="2"/>
      <c r="L6" s="224"/>
      <c r="M6" s="224"/>
      <c r="N6" s="224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" customHeight="1" thickBot="1" x14ac:dyDescent="0.4">
      <c r="A7" s="2"/>
      <c r="B7" s="2"/>
      <c r="C7" s="2"/>
      <c r="D7" s="10" t="s">
        <v>14</v>
      </c>
      <c r="E7" s="11">
        <v>5</v>
      </c>
      <c r="F7" s="243">
        <f>_xll.GetCtData("COAMOUNT","CONSAMOUNT",$M$2:$M$7,$A7,$M$8,"#2843587,3637548")</f>
        <v>2843587.3637548001</v>
      </c>
      <c r="G7" s="244">
        <f>_xll.GetCtData("COAMOUNT","CONSAMOUNT",$N$2:$N$7,$A7,$N$8,"#2682742,67542018")</f>
        <v>2682742.67542018</v>
      </c>
      <c r="H7" s="2"/>
      <c r="I7" s="2"/>
      <c r="J7" s="2"/>
      <c r="K7" s="2"/>
      <c r="L7" s="224"/>
      <c r="M7" s="224"/>
      <c r="N7" s="224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" customHeight="1" thickBot="1" x14ac:dyDescent="0.4">
      <c r="A8" s="2"/>
      <c r="B8" s="2"/>
      <c r="C8" s="2"/>
      <c r="D8" s="12" t="s">
        <v>16</v>
      </c>
      <c r="E8" s="13"/>
      <c r="F8" s="245">
        <f>_xll.GetCtData("COAMOUNT","CONSAMOUNT",$M$2:$M$7,$A8,$M$8,"#3005657,53494905")</f>
        <v>3005657.5349490498</v>
      </c>
      <c r="G8" s="246">
        <f>_xll.GetCtData("COAMOUNT","CONSAMOUNT",$N$2:$N$7,$A8,$N$8,"#2835842,36957846")</f>
        <v>2835842.3695784602</v>
      </c>
      <c r="H8" s="225"/>
      <c r="I8" s="2"/>
      <c r="J8" s="2"/>
      <c r="K8" s="2"/>
      <c r="L8" s="224"/>
      <c r="M8" s="224"/>
      <c r="N8" s="224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2" customHeight="1" x14ac:dyDescent="0.35">
      <c r="A9" s="2"/>
      <c r="B9" s="2"/>
      <c r="C9" s="2"/>
      <c r="D9" s="10" t="s">
        <v>18</v>
      </c>
      <c r="E9" s="15">
        <v>6</v>
      </c>
      <c r="F9" s="243">
        <f>_xll.GetCtData("COAMOUNT","CONSAMOUNT",$M$2:$M$7,$A9,$M$8,"#5614296,6608986")</f>
        <v>5614296.6608985998</v>
      </c>
      <c r="G9" s="244">
        <f>_xll.GetCtData("COAMOUNT","CONSAMOUNT",$N$2:$N$7,$A9,$N$8,"#5873882,0431297")</f>
        <v>5873882.0431297002</v>
      </c>
      <c r="H9" s="226"/>
      <c r="I9" s="2"/>
      <c r="J9" s="2"/>
      <c r="K9" s="2"/>
      <c r="L9" s="224"/>
      <c r="M9" s="224"/>
      <c r="N9" s="224"/>
      <c r="O9" s="2"/>
      <c r="P9" s="227"/>
      <c r="Q9" s="2"/>
      <c r="R9" s="2"/>
      <c r="S9" s="2"/>
      <c r="T9" s="2"/>
      <c r="U9" s="2"/>
      <c r="V9" s="2"/>
      <c r="W9" s="2"/>
      <c r="X9" s="2"/>
    </row>
    <row r="10" spans="1:24" ht="12" customHeight="1" x14ac:dyDescent="0.35">
      <c r="A10" s="2"/>
      <c r="B10" s="2"/>
      <c r="C10" s="2"/>
      <c r="D10" s="10" t="s">
        <v>20</v>
      </c>
      <c r="E10" s="11">
        <v>6</v>
      </c>
      <c r="F10" s="243">
        <f>_xll.GetCtData("COAMOUNT","CONSAMOUNT",$M$2:$M$7,$A10,$M$8,"#5143101,8695829")</f>
        <v>5143101.8695828998</v>
      </c>
      <c r="G10" s="244">
        <f>_xll.GetCtData("COAMOUNT","CONSAMOUNT",$N$2:$N$7,$A10,$N$8,"#4998360,13864893")</f>
        <v>4998360.13864893</v>
      </c>
      <c r="H10" s="2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" customHeight="1" x14ac:dyDescent="0.35">
      <c r="A11" s="2"/>
      <c r="B11" s="2"/>
      <c r="C11" s="2"/>
      <c r="D11" s="10" t="s">
        <v>21</v>
      </c>
      <c r="E11" s="11">
        <v>6</v>
      </c>
      <c r="F11" s="243">
        <f>_xll.GetCtData("COAMOUNT","CONSAMOUNT",$M$2:$M$7,$A11,$M$8,"#201218327,43413")</f>
        <v>201218327.43413001</v>
      </c>
      <c r="G11" s="244">
        <f>_xll.GetCtData("COAMOUNT","CONSAMOUNT",$N$2:$N$7,$A11,$N$8,"#202542721,011808")</f>
        <v>202542721.01180801</v>
      </c>
      <c r="H11" s="226"/>
      <c r="I11" s="2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 x14ac:dyDescent="0.35">
      <c r="A12" s="2"/>
      <c r="B12" s="2"/>
      <c r="C12" s="2"/>
      <c r="D12" s="10" t="s">
        <v>23</v>
      </c>
      <c r="E12" s="11">
        <v>6</v>
      </c>
      <c r="F12" s="243">
        <f>_xll.GetCtData("COAMOUNT","CONSAMOUNT",$M$2:$M$7,$A12,$M$8,"#210667364,122344")</f>
        <v>210667364.12234399</v>
      </c>
      <c r="G12" s="244">
        <f>_xll.GetCtData("COAMOUNT","CONSAMOUNT",$N$2:$N$7,$A12,$N$8,"#197160629,493607")</f>
        <v>197160629.49360701</v>
      </c>
      <c r="H12" s="226"/>
      <c r="I12" s="2"/>
      <c r="J12" s="228"/>
      <c r="K12" s="2"/>
      <c r="L12" s="229"/>
      <c r="M12" s="2"/>
      <c r="N12" s="2"/>
      <c r="O12" s="2"/>
      <c r="P12" s="227"/>
      <c r="Q12" s="2"/>
      <c r="R12" s="2"/>
      <c r="S12" s="2"/>
      <c r="T12" s="2"/>
      <c r="U12" s="2"/>
      <c r="V12" s="2"/>
      <c r="W12" s="2"/>
      <c r="X12" s="2"/>
    </row>
    <row r="13" spans="1:24" ht="12" customHeight="1" thickBot="1" x14ac:dyDescent="0.4">
      <c r="A13" s="2"/>
      <c r="B13" s="2"/>
      <c r="C13" s="2"/>
      <c r="D13" s="10" t="s">
        <v>25</v>
      </c>
      <c r="E13" s="11">
        <v>6</v>
      </c>
      <c r="F13" s="243">
        <f>_xll.GetCtData("COAMOUNT","CONSAMOUNT",$M$2:$M$7,$A13,$M$8,"#908947")</f>
        <v>908947</v>
      </c>
      <c r="G13" s="244">
        <f>_xll.GetCtData("COAMOUNT","CONSAMOUNT",$N$2:$N$7,$A13,$N$8,"#998829")</f>
        <v>998829</v>
      </c>
      <c r="H13" s="230"/>
      <c r="I13" s="2"/>
      <c r="J13" s="4"/>
      <c r="K13" s="2"/>
      <c r="L13" s="231"/>
      <c r="M13" s="2"/>
      <c r="N13" s="2"/>
      <c r="O13" s="2"/>
      <c r="P13" s="227"/>
      <c r="Q13" s="2"/>
      <c r="R13" s="2"/>
      <c r="S13" s="2"/>
      <c r="T13" s="2"/>
      <c r="U13" s="2"/>
      <c r="V13" s="2"/>
      <c r="W13" s="2"/>
      <c r="X13" s="2"/>
    </row>
    <row r="14" spans="1:24" ht="12" customHeight="1" thickBot="1" x14ac:dyDescent="0.4">
      <c r="A14" s="2"/>
      <c r="B14" s="2"/>
      <c r="C14" s="2"/>
      <c r="D14" s="12" t="s">
        <v>27</v>
      </c>
      <c r="E14" s="18"/>
      <c r="F14" s="245">
        <f>_xll.GetCtData("COAMOUNT","CONSAMOUNT",$M$2:$M$7,$A14,$M$8,"#423552037,086956")</f>
        <v>423552037.08695602</v>
      </c>
      <c r="G14" s="246">
        <f>_xll.GetCtData("COAMOUNT","CONSAMOUNT",$N$2:$N$7,$A14,$N$8,"#411574421,687194")</f>
        <v>411574421.68719399</v>
      </c>
      <c r="H14" s="2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" customHeight="1" outlineLevel="1" thickBot="1" x14ac:dyDescent="0.4">
      <c r="A15" s="2"/>
      <c r="B15" s="2"/>
      <c r="C15" s="2"/>
      <c r="D15" s="12" t="s">
        <v>255</v>
      </c>
      <c r="E15" s="13"/>
      <c r="F15" s="247">
        <f>_xll.GetCtData("COAMOUNT","CONSAMOUNT",$M$2:$M$7,$A15,$M$8,"#")</f>
        <v>0</v>
      </c>
      <c r="G15" s="248">
        <f>_xll.GetCtData("COAMOUNT","CONSAMOUNT",$N$2:$N$7,$A15,$N$8,"#")</f>
        <v>0</v>
      </c>
      <c r="H15" s="23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" customHeight="1" thickBot="1" x14ac:dyDescent="0.4">
      <c r="A16" s="2"/>
      <c r="B16" s="2"/>
      <c r="C16" s="2"/>
      <c r="D16" s="12" t="s">
        <v>29</v>
      </c>
      <c r="E16" s="19"/>
      <c r="F16" s="245">
        <f>_xll.GetCtData("COAMOUNT","CONSAMOUNT",$M$2:$M$7,$A16,$M$8,"#1115006,58466874")</f>
        <v>1115006.5846687399</v>
      </c>
      <c r="G16" s="246">
        <f>_xll.GetCtData("COAMOUNT","CONSAMOUNT",$N$2:$N$7,$A16,$N$8,"#1086005,23164045")</f>
        <v>1086005.23164045</v>
      </c>
      <c r="H16" s="23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16" x14ac:dyDescent="0.35">
      <c r="A17" s="2"/>
      <c r="B17" s="2"/>
      <c r="C17" s="2"/>
      <c r="D17" s="10" t="s">
        <v>30</v>
      </c>
      <c r="E17" s="20"/>
      <c r="F17" s="243">
        <f>_xll.GetCtData("COAMOUNT","CONSAMOUNT",$M$2:$M$7,$A17,$M$8,"#248319,096009686")</f>
        <v>248319.09600968601</v>
      </c>
      <c r="G17" s="244">
        <f>_xll.GetCtData("COAMOUNT","CONSAMOUNT",$N$2:$N$7,$A17,$N$8,"#238230,137409502")</f>
        <v>238230.137409502</v>
      </c>
      <c r="H17" s="232"/>
      <c r="I17" s="2"/>
      <c r="J17" s="2"/>
      <c r="K17" s="2"/>
      <c r="L17" s="2"/>
      <c r="M17" s="2"/>
      <c r="N17" s="2"/>
      <c r="O17" s="2"/>
      <c r="P17" s="2"/>
    </row>
    <row r="18" spans="1:16" ht="12" customHeight="1" thickBot="1" x14ac:dyDescent="0.4">
      <c r="A18" s="2"/>
      <c r="B18" s="2"/>
      <c r="C18" s="2"/>
      <c r="D18" s="10" t="s">
        <v>31</v>
      </c>
      <c r="E18" s="20"/>
      <c r="F18" s="243">
        <f>_xll.GetCtData("COAMOUNT","CONSAMOUNT",$M$2:$M$7,$A18,$M$8,"#125240")</f>
        <v>125240</v>
      </c>
      <c r="G18" s="244">
        <f>_xll.GetCtData("COAMOUNT","CONSAMOUNT",$N$2:$N$7,$A18,$N$8,"#136768")</f>
        <v>136768</v>
      </c>
      <c r="H18" s="232"/>
      <c r="I18" s="2"/>
      <c r="J18" s="2"/>
      <c r="K18" s="2"/>
      <c r="L18" s="2"/>
      <c r="M18" s="2"/>
      <c r="N18" s="2"/>
      <c r="O18" s="2"/>
      <c r="P18" s="2"/>
    </row>
    <row r="19" spans="1:16" ht="12" customHeight="1" thickBot="1" x14ac:dyDescent="0.4">
      <c r="A19" s="2"/>
      <c r="B19" s="2"/>
      <c r="C19" s="2"/>
      <c r="D19" s="21" t="s">
        <v>32</v>
      </c>
      <c r="E19" s="22">
        <v>7</v>
      </c>
      <c r="F19" s="249">
        <f>_xll.GetCtData("COAMOUNT","CONSAMOUNT",$M$2:$M$7,$A19,$M$8,"#373559,096009686")</f>
        <v>373559.09600968601</v>
      </c>
      <c r="G19" s="250">
        <f>_xll.GetCtData("COAMOUNT","CONSAMOUNT",$N$2:$N$7,$A19,$N$8,"#374998,137409502")</f>
        <v>374998.137409502</v>
      </c>
      <c r="H19" s="230"/>
      <c r="I19" s="2"/>
      <c r="J19" s="2"/>
      <c r="K19" s="2"/>
      <c r="L19" s="2"/>
      <c r="M19" s="2"/>
      <c r="N19" s="2"/>
      <c r="O19" s="2"/>
      <c r="P19" s="2"/>
    </row>
    <row r="20" spans="1:16" ht="12.65" customHeight="1" x14ac:dyDescent="0.35">
      <c r="A20" s="2"/>
      <c r="B20" s="2"/>
      <c r="C20" s="2"/>
      <c r="D20" s="10" t="s">
        <v>33</v>
      </c>
      <c r="E20" s="11"/>
      <c r="F20" s="243">
        <f>_xll.GetCtData("COAMOUNT","CONSAMOUNT",$M$2:$M$7,$A20,$M$8,"#5771323")</f>
        <v>5771323</v>
      </c>
      <c r="G20" s="244">
        <f>_xll.GetCtData("COAMOUNT","CONSAMOUNT",$N$2:$N$7,$A20,$N$8,"#5697092")</f>
        <v>5697092</v>
      </c>
      <c r="H20" s="230"/>
      <c r="I20" s="2"/>
      <c r="J20" s="2"/>
      <c r="K20" s="2"/>
      <c r="L20" s="2"/>
      <c r="M20" s="2"/>
      <c r="N20" s="2"/>
      <c r="O20" s="2"/>
      <c r="P20" s="2"/>
    </row>
    <row r="21" spans="1:16" ht="12" customHeight="1" thickBot="1" x14ac:dyDescent="0.4">
      <c r="A21" s="2"/>
      <c r="B21" s="2"/>
      <c r="C21" s="2"/>
      <c r="D21" s="10" t="s">
        <v>34</v>
      </c>
      <c r="E21" s="11"/>
      <c r="F21" s="243">
        <f>_xll.GetCtData("COAMOUNT","CONSAMOUNT",$M$2:$M$7,$A21,$M$8,"#49627,9945257021")</f>
        <v>49627.994525702103</v>
      </c>
      <c r="G21" s="244">
        <f>_xll.GetCtData("COAMOUNT","CONSAMOUNT",$N$2:$N$7,$A21,$N$8,"#46776,8501646883")</f>
        <v>46776.850164688301</v>
      </c>
      <c r="H21" s="230"/>
      <c r="I21" s="2"/>
      <c r="J21" s="2"/>
      <c r="K21" s="2"/>
      <c r="L21" s="2"/>
      <c r="M21" s="2"/>
      <c r="N21" s="2"/>
      <c r="O21" s="2"/>
      <c r="P21" s="2"/>
    </row>
    <row r="22" spans="1:16" ht="12" customHeight="1" thickBot="1" x14ac:dyDescent="0.4">
      <c r="A22" s="2"/>
      <c r="B22" s="2"/>
      <c r="C22" s="2"/>
      <c r="D22" s="21" t="s">
        <v>35</v>
      </c>
      <c r="E22" s="22">
        <v>7</v>
      </c>
      <c r="F22" s="249">
        <f>_xll.GetCtData("COAMOUNT","CONSAMOUNT",$M$2:$M$7,$A22,$M$8,"#5820950,9945257")</f>
        <v>5820950.9945256999</v>
      </c>
      <c r="G22" s="250">
        <f>_xll.GetCtData("COAMOUNT","CONSAMOUNT",$N$2:$N$7,$A22,$N$8,"#5743868,85016469")</f>
        <v>5743868.8501646901</v>
      </c>
      <c r="H22" s="230"/>
      <c r="I22" s="2"/>
      <c r="J22" s="2"/>
      <c r="K22" s="2"/>
      <c r="L22" s="2"/>
      <c r="M22" s="2"/>
      <c r="N22" s="2"/>
      <c r="O22" s="2"/>
      <c r="P22" s="2"/>
    </row>
    <row r="23" spans="1:16" ht="12" customHeight="1" thickBot="1" x14ac:dyDescent="0.4">
      <c r="A23" s="2"/>
      <c r="B23" s="2"/>
      <c r="C23" s="2"/>
      <c r="D23" s="10" t="s">
        <v>36</v>
      </c>
      <c r="E23" s="11">
        <v>7</v>
      </c>
      <c r="F23" s="243">
        <f>_xll.GetCtData("COAMOUNT","CONSAMOUNT",$M$2:$M$7,$A23,$M$8,"#13660,3114685372")</f>
        <v>13660.3114685372</v>
      </c>
      <c r="G23" s="244">
        <f>_xll.GetCtData("COAMOUNT","CONSAMOUNT",$N$2:$N$7,$A23,$N$8,"#14605,43211651")</f>
        <v>14605.432116509999</v>
      </c>
      <c r="H23" s="230"/>
      <c r="I23" s="2"/>
      <c r="J23" s="2"/>
      <c r="K23" s="2"/>
      <c r="L23" s="2"/>
      <c r="M23" s="2"/>
      <c r="N23" s="2"/>
      <c r="O23" s="2"/>
      <c r="P23" s="2"/>
    </row>
    <row r="24" spans="1:16" ht="12" customHeight="1" thickBot="1" x14ac:dyDescent="0.4">
      <c r="A24" s="2"/>
      <c r="B24" s="2"/>
      <c r="C24" s="2"/>
      <c r="D24" s="12" t="s">
        <v>37</v>
      </c>
      <c r="E24" s="13"/>
      <c r="F24" s="245">
        <f>SUM(F19:F19,F22:F23)</f>
        <v>6208170.4020039225</v>
      </c>
      <c r="G24" s="246">
        <f>SUM(G19:G19,G22:G23)</f>
        <v>6133472.4196907021</v>
      </c>
      <c r="H24" s="232"/>
      <c r="I24" s="2"/>
      <c r="J24" s="2"/>
      <c r="K24" s="2"/>
      <c r="L24" s="2"/>
      <c r="M24" s="2"/>
      <c r="N24" s="2"/>
      <c r="O24" s="2"/>
      <c r="P24" s="2"/>
    </row>
    <row r="25" spans="1:16" ht="12" customHeight="1" x14ac:dyDescent="0.35">
      <c r="A25" s="2"/>
      <c r="B25" s="2"/>
      <c r="C25" s="2"/>
      <c r="D25" s="10" t="s">
        <v>38</v>
      </c>
      <c r="E25" s="10"/>
      <c r="F25" s="243">
        <f>_xll.GetCtData("COAMOUNT","CONSAMOUNT",$M$2:$M$7,$A25,$M$8,"#135249,919886274")</f>
        <v>135249.919886274</v>
      </c>
      <c r="G25" s="244">
        <f>_xll.GetCtData("COAMOUNT","CONSAMOUNT",$N$2:$N$7,$A25,$N$8,"#135860,414791926")</f>
        <v>135860.41479192601</v>
      </c>
      <c r="H25" s="230"/>
      <c r="I25" s="2"/>
      <c r="J25" s="2"/>
      <c r="K25" s="2"/>
      <c r="L25" s="2"/>
      <c r="M25" s="2"/>
      <c r="N25" s="2"/>
      <c r="O25" s="2"/>
      <c r="P25" s="2"/>
    </row>
    <row r="26" spans="1:16" ht="12" customHeight="1" x14ac:dyDescent="0.35">
      <c r="A26" s="2"/>
      <c r="B26" s="2"/>
      <c r="C26" s="2"/>
      <c r="D26" s="10" t="s">
        <v>39</v>
      </c>
      <c r="E26" s="10"/>
      <c r="F26" s="243">
        <f>_xll.GetCtData("COAMOUNT","CONSAMOUNT",$M$2:$M$7,$A26,$M$8,"#8407996,48507589")</f>
        <v>8407996.4850758892</v>
      </c>
      <c r="G26" s="244">
        <f>_xll.GetCtData("COAMOUNT","CONSAMOUNT",$N$2:$N$7,$A26,$N$8,"#5794860,96792114")</f>
        <v>5794860.9679211397</v>
      </c>
      <c r="H26" s="230"/>
      <c r="I26" s="2"/>
      <c r="J26" s="2"/>
      <c r="K26" s="2"/>
      <c r="L26" s="2"/>
      <c r="M26" s="2"/>
      <c r="N26" s="2"/>
      <c r="O26" s="2"/>
      <c r="P26" s="2"/>
    </row>
    <row r="27" spans="1:16" ht="12" customHeight="1" x14ac:dyDescent="0.35">
      <c r="A27" s="2"/>
      <c r="B27" s="2"/>
      <c r="C27" s="2"/>
      <c r="D27" s="10" t="s">
        <v>40</v>
      </c>
      <c r="E27" s="10"/>
      <c r="F27" s="243">
        <f>_xll.GetCtData("COAMOUNT","CONSAMOUNT",$M$2:$M$7,$A27,$M$8,"#404514,876262512")</f>
        <v>404514.876262512</v>
      </c>
      <c r="G27" s="244">
        <f>_xll.GetCtData("COAMOUNT","CONSAMOUNT",$N$2:$N$7,$A27,$N$8,"#351769,614268206")</f>
        <v>351769.614268206</v>
      </c>
      <c r="H27" s="230"/>
      <c r="I27" s="2"/>
      <c r="J27" s="2"/>
      <c r="K27" s="2"/>
      <c r="L27" s="2"/>
      <c r="M27" s="2"/>
      <c r="N27" s="2"/>
      <c r="O27" s="2"/>
      <c r="P27" s="2"/>
    </row>
    <row r="28" spans="1:16" ht="12" customHeight="1" x14ac:dyDescent="0.35">
      <c r="A28" s="2"/>
      <c r="B28" s="2"/>
      <c r="C28" s="2"/>
      <c r="D28" s="10" t="s">
        <v>41</v>
      </c>
      <c r="E28" s="10"/>
      <c r="F28" s="243">
        <f>_xll.GetCtData("COAMOUNT","CONSAMOUNT",$M$2:$M$7,$A28,$M$8,"#632380,112892565")</f>
        <v>632380.11289256497</v>
      </c>
      <c r="G28" s="244">
        <f>_xll.GetCtData("COAMOUNT","CONSAMOUNT",$N$2:$N$7,$A28,$N$8,"#565797,141259089")</f>
        <v>565797.141259089</v>
      </c>
      <c r="H28" s="230"/>
      <c r="I28" s="2"/>
      <c r="J28" s="2"/>
      <c r="K28" s="2"/>
      <c r="L28" s="2"/>
      <c r="M28" s="2"/>
      <c r="N28" s="2"/>
      <c r="O28" s="2"/>
      <c r="P28" s="2"/>
    </row>
    <row r="29" spans="1:16" ht="12" customHeight="1" thickBot="1" x14ac:dyDescent="0.4">
      <c r="A29" s="2"/>
      <c r="B29" s="2"/>
      <c r="C29" s="2"/>
      <c r="D29" s="10" t="s">
        <v>42</v>
      </c>
      <c r="E29" s="23"/>
      <c r="F29" s="243">
        <f>_xll.GetCtData("COAMOUNT","CONSAMOUNT",$M$2:$M$7,$A29,$M$8,"#1083475,3218511")</f>
        <v>1083475.3218511001</v>
      </c>
      <c r="G29" s="244">
        <f>_xll.GetCtData("COAMOUNT","CONSAMOUNT",$N$2:$N$7,$A29,$N$8,"#1043736,14491455")</f>
        <v>1043736.14491455</v>
      </c>
      <c r="H29" s="230"/>
      <c r="I29" s="2"/>
      <c r="J29" s="2"/>
      <c r="K29" s="2"/>
      <c r="L29" s="2"/>
      <c r="M29" s="2"/>
      <c r="N29" s="2"/>
      <c r="O29" s="2"/>
      <c r="P29" s="2"/>
    </row>
    <row r="30" spans="1:16" ht="12" customHeight="1" thickBot="1" x14ac:dyDescent="0.4">
      <c r="A30" s="2"/>
      <c r="B30" s="2"/>
      <c r="C30" s="2"/>
      <c r="D30" s="12" t="s">
        <v>44</v>
      </c>
      <c r="E30" s="24"/>
      <c r="F30" s="245">
        <f>SUM(F25:F29)</f>
        <v>10663616.715968341</v>
      </c>
      <c r="G30" s="246">
        <f>SUM(G25:G29)</f>
        <v>7892024.2831549104</v>
      </c>
      <c r="H30" s="2"/>
      <c r="I30" s="2"/>
      <c r="J30" s="2"/>
      <c r="K30" s="2"/>
      <c r="L30" s="2"/>
      <c r="M30" s="2"/>
      <c r="N30" s="2"/>
      <c r="O30" s="2"/>
      <c r="P30" s="2"/>
    </row>
    <row r="31" spans="1:16" ht="12" customHeight="1" thickBot="1" x14ac:dyDescent="0.4">
      <c r="A31" s="2"/>
      <c r="B31" s="2"/>
      <c r="C31" s="2"/>
      <c r="D31" s="12" t="s">
        <v>45</v>
      </c>
      <c r="E31" s="12"/>
      <c r="F31" s="245">
        <f>_xll.GetCtData("COAMOUNT","CONSAMOUNT",$M$2:$M$7,$A31,$M$8,"#166122,415673779")</f>
        <v>166122.415673779</v>
      </c>
      <c r="G31" s="246">
        <f>_xll.GetCtData("COAMOUNT","CONSAMOUNT",$N$2:$N$7,$A31,$N$8,"#142265,441799764")</f>
        <v>142265.441799764</v>
      </c>
      <c r="H31" s="225"/>
      <c r="I31" s="2"/>
      <c r="J31" s="2"/>
      <c r="K31" s="2"/>
      <c r="L31" s="2"/>
      <c r="M31" s="2"/>
      <c r="N31" s="2"/>
      <c r="O31" s="2"/>
      <c r="P31" s="2"/>
    </row>
    <row r="32" spans="1:16" ht="12" customHeight="1" x14ac:dyDescent="0.35">
      <c r="A32" s="2"/>
      <c r="B32" s="2"/>
      <c r="C32" s="2"/>
      <c r="D32" s="25" t="s">
        <v>46</v>
      </c>
      <c r="E32" s="25"/>
      <c r="F32" s="251">
        <f>_xll.GetCtData("COAMOUNT","CONSAMOUNT",$M$2:$M$7,$A32,$M$8,"#1944699,24910043")</f>
        <v>1944699.2491004299</v>
      </c>
      <c r="G32" s="252">
        <f>_xll.GetCtData("COAMOUNT","CONSAMOUNT",$N$2:$N$7,$A32,$N$8,"#1698087,9681217")</f>
        <v>1698087.9681217</v>
      </c>
      <c r="H32" s="225"/>
      <c r="I32" s="2"/>
      <c r="J32" s="2"/>
      <c r="K32" s="2"/>
      <c r="L32" s="2"/>
      <c r="M32" s="2"/>
      <c r="N32" s="2"/>
      <c r="O32" s="2"/>
      <c r="P32" s="2"/>
    </row>
    <row r="33" spans="1:15" ht="13.4" customHeight="1" x14ac:dyDescent="0.35">
      <c r="A33" s="2"/>
      <c r="B33" s="2"/>
      <c r="C33" s="2"/>
      <c r="D33" s="26" t="s">
        <v>47</v>
      </c>
      <c r="E33" s="26"/>
      <c r="F33" s="253">
        <f>_xll.GetCtData("COAMOUNT","CONSAMOUNT",$M$2:$M$7,$A33,$M$8,"#446655309,989321")</f>
        <v>446655309.98932099</v>
      </c>
      <c r="G33" s="254">
        <f>_xll.GetCtData("COAMOUNT","CONSAMOUNT",$N$2:$N$7,$A33,$N$8,"#431362119,40118")</f>
        <v>431362119.40118003</v>
      </c>
      <c r="H33" s="2"/>
      <c r="I33" s="2"/>
      <c r="J33" s="2"/>
      <c r="K33" s="2"/>
      <c r="L33" s="2"/>
      <c r="M33" s="2"/>
      <c r="N33" s="2"/>
      <c r="O33" s="2"/>
    </row>
    <row r="34" spans="1:15" hidden="1" x14ac:dyDescent="0.35">
      <c r="A34" s="2"/>
      <c r="B34" s="2"/>
      <c r="C34" s="2"/>
      <c r="D34" s="2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idden="1" x14ac:dyDescent="0.35">
      <c r="A35" s="2"/>
      <c r="B35" s="2"/>
      <c r="C35" s="2"/>
      <c r="D35" s="2"/>
      <c r="E35" s="2"/>
      <c r="F35" s="28"/>
      <c r="G35" s="28">
        <v>-4.1876809597015381</v>
      </c>
      <c r="H35" s="2"/>
      <c r="I35" s="2"/>
      <c r="J35" s="2"/>
      <c r="K35" s="2"/>
      <c r="L35" s="2"/>
      <c r="M35" s="2"/>
      <c r="N35" s="2"/>
      <c r="O35" s="2"/>
    </row>
    <row r="36" spans="1:15" hidden="1" x14ac:dyDescent="0.35">
      <c r="A36" s="2"/>
      <c r="B36" s="2"/>
      <c r="C36" s="2"/>
      <c r="D36" s="29" t="s">
        <v>48</v>
      </c>
      <c r="E36" s="2"/>
      <c r="F36" s="28"/>
      <c r="G36" s="28">
        <v>0</v>
      </c>
      <c r="H36" s="2"/>
      <c r="I36" s="2"/>
      <c r="J36" s="2"/>
      <c r="K36" s="2"/>
      <c r="L36" s="2"/>
      <c r="M36" s="2"/>
      <c r="N36" s="2"/>
      <c r="O36" s="2"/>
    </row>
    <row r="37" spans="1:15" hidden="1" x14ac:dyDescent="0.35">
      <c r="A37" s="2"/>
      <c r="B37" s="2"/>
      <c r="C37" s="2"/>
      <c r="D37" s="29" t="s">
        <v>49</v>
      </c>
      <c r="E37" s="2"/>
      <c r="F37" s="28"/>
      <c r="G37" s="28">
        <v>4.76837158203125E-7</v>
      </c>
      <c r="H37" s="2"/>
      <c r="I37" s="2"/>
      <c r="J37" s="2"/>
      <c r="K37" s="2"/>
      <c r="L37" s="2"/>
      <c r="M37" s="2"/>
      <c r="N37" s="2"/>
      <c r="O37" s="2"/>
    </row>
    <row r="38" spans="1:15" hidden="1" x14ac:dyDescent="0.35">
      <c r="A38" s="2"/>
      <c r="B38" s="2"/>
      <c r="C38" s="2"/>
      <c r="D38" s="29" t="s">
        <v>50</v>
      </c>
      <c r="E38" s="2"/>
      <c r="F38" s="28"/>
      <c r="G38" s="28">
        <v>0</v>
      </c>
      <c r="H38" s="2"/>
      <c r="I38" s="2"/>
      <c r="J38" s="2"/>
      <c r="K38" s="2"/>
      <c r="L38" s="2"/>
      <c r="M38" s="2"/>
      <c r="N38" s="2"/>
      <c r="O38" s="2"/>
    </row>
    <row r="39" spans="1:15" hidden="1" x14ac:dyDescent="0.35">
      <c r="A39" s="2"/>
      <c r="B39" s="2"/>
      <c r="C39" s="2"/>
      <c r="D39" s="29" t="s">
        <v>51</v>
      </c>
      <c r="E39" s="2"/>
      <c r="F39" s="28"/>
      <c r="G39" s="28">
        <v>0</v>
      </c>
      <c r="H39" s="2"/>
      <c r="I39" s="2"/>
      <c r="J39" s="2"/>
      <c r="K39" s="2"/>
      <c r="L39" s="2"/>
      <c r="M39" s="2"/>
      <c r="N39" s="2"/>
      <c r="O39" s="2"/>
    </row>
    <row r="40" spans="1:15" hidden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" hidden="1" customHeight="1" thickBot="1" x14ac:dyDescent="0.4">
      <c r="A41" s="2"/>
      <c r="B41" s="2"/>
      <c r="C41" s="2"/>
      <c r="D41" s="12" t="s">
        <v>52</v>
      </c>
      <c r="E41" s="14"/>
      <c r="F41" s="30">
        <v>0</v>
      </c>
      <c r="G41" s="31">
        <v>0</v>
      </c>
      <c r="H41" s="2"/>
      <c r="I41" s="2"/>
      <c r="J41" s="2"/>
      <c r="K41" s="2"/>
      <c r="L41" s="2"/>
      <c r="M41" s="2"/>
      <c r="N41" s="2"/>
      <c r="O41" s="2"/>
    </row>
    <row r="42" spans="1:15" hidden="1" x14ac:dyDescent="0.35">
      <c r="A42" s="2"/>
      <c r="B42" s="2"/>
      <c r="C42" s="2"/>
      <c r="D42" s="32"/>
      <c r="E42" s="33"/>
      <c r="F42" s="33"/>
      <c r="G42" s="2"/>
      <c r="H42" s="2"/>
      <c r="I42" s="2"/>
      <c r="J42" s="2"/>
      <c r="K42" s="2"/>
      <c r="L42" s="2"/>
      <c r="M42" s="2"/>
      <c r="N42" s="2"/>
      <c r="O42" s="2"/>
    </row>
    <row r="43" spans="1:15" hidden="1" x14ac:dyDescent="0.35">
      <c r="A43" s="2"/>
      <c r="B43" s="2"/>
      <c r="C43" s="2"/>
      <c r="D43" s="3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idden="1" x14ac:dyDescent="0.35">
      <c r="A44" s="2"/>
      <c r="B44" s="2"/>
      <c r="C44" s="2"/>
      <c r="D44" s="34" t="s">
        <v>53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35">
      <c r="A46" s="2"/>
      <c r="B46" s="2"/>
      <c r="C46" s="2"/>
      <c r="D46" s="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35">
      <c r="A47" s="2"/>
      <c r="B47" s="2"/>
      <c r="C47" s="2"/>
      <c r="D47" s="36" t="s">
        <v>54</v>
      </c>
      <c r="E47" s="37" t="s">
        <v>4</v>
      </c>
      <c r="F47" s="37"/>
      <c r="G47" s="38">
        <v>45291</v>
      </c>
      <c r="H47" s="2"/>
      <c r="I47" s="2"/>
      <c r="J47" s="2"/>
      <c r="K47" s="2"/>
      <c r="L47" s="2"/>
      <c r="M47" s="2"/>
      <c r="N47" s="2"/>
      <c r="O47" s="2"/>
    </row>
    <row r="48" spans="1:15" hidden="1" x14ac:dyDescent="0.35">
      <c r="A48" s="2"/>
      <c r="B48" s="2"/>
      <c r="C48" s="2"/>
      <c r="D48" s="40" t="s">
        <v>55</v>
      </c>
      <c r="E48" s="41"/>
      <c r="F48" s="41"/>
      <c r="G48" s="42"/>
      <c r="H48" s="2"/>
      <c r="I48" s="2"/>
      <c r="J48" s="2"/>
      <c r="K48" s="2"/>
      <c r="L48" s="2"/>
      <c r="M48" s="2"/>
      <c r="N48" s="2"/>
      <c r="O48" s="2"/>
    </row>
    <row r="49" spans="4:24" ht="15" hidden="1" thickBot="1" x14ac:dyDescent="0.4">
      <c r="D49" s="43" t="s">
        <v>56</v>
      </c>
      <c r="E49" s="43"/>
      <c r="F49" s="43"/>
      <c r="G49" s="4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4:24" ht="15" hidden="1" thickBot="1" x14ac:dyDescent="0.4">
      <c r="D50" s="45" t="s">
        <v>57</v>
      </c>
      <c r="E50" s="45"/>
      <c r="F50" s="45"/>
      <c r="G50" s="4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4:24" hidden="1" x14ac:dyDescent="0.35">
      <c r="D51" s="40" t="s">
        <v>58</v>
      </c>
      <c r="E51" s="40"/>
      <c r="F51" s="40"/>
      <c r="G51" s="4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4:24" hidden="1" x14ac:dyDescent="0.35">
      <c r="D52" s="40" t="s">
        <v>59</v>
      </c>
      <c r="E52" s="47"/>
      <c r="F52" s="47"/>
      <c r="G52" s="4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4:24" hidden="1" x14ac:dyDescent="0.35">
      <c r="D53" s="40" t="s">
        <v>60</v>
      </c>
      <c r="E53" s="47"/>
      <c r="F53" s="47"/>
      <c r="G53" s="4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4:24" hidden="1" x14ac:dyDescent="0.35">
      <c r="D54" s="40" t="s">
        <v>61</v>
      </c>
      <c r="E54" s="47"/>
      <c r="F54" s="47"/>
      <c r="G54" s="4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4:24" ht="15" hidden="1" thickBot="1" x14ac:dyDescent="0.4">
      <c r="D55" s="43" t="s">
        <v>62</v>
      </c>
      <c r="E55" s="43"/>
      <c r="F55" s="43"/>
      <c r="G55" s="4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4:24" ht="15" hidden="1" thickBot="1" x14ac:dyDescent="0.4">
      <c r="D56" s="48" t="s">
        <v>63</v>
      </c>
      <c r="E56" s="48"/>
      <c r="F56" s="48"/>
      <c r="G56" s="49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4:24" ht="15" hidden="1" thickBot="1" x14ac:dyDescent="0.4">
      <c r="D57" s="45" t="s">
        <v>28</v>
      </c>
      <c r="E57" s="45"/>
      <c r="F57" s="45"/>
      <c r="G57" s="4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4:24" ht="15" hidden="1" thickBot="1" x14ac:dyDescent="0.4">
      <c r="D58" s="45" t="s">
        <v>64</v>
      </c>
      <c r="E58" s="45"/>
      <c r="F58" s="45"/>
      <c r="G58" s="4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4:24" ht="15" hidden="1" thickBot="1" x14ac:dyDescent="0.4">
      <c r="D59" s="45" t="s">
        <v>65</v>
      </c>
      <c r="E59" s="45"/>
      <c r="F59" s="45"/>
      <c r="G59" s="4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4:24" ht="15" hidden="1" thickBot="1" x14ac:dyDescent="0.4">
      <c r="D60" s="45" t="s">
        <v>66</v>
      </c>
      <c r="E60" s="45"/>
      <c r="F60" s="45"/>
      <c r="G60" s="4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4:24" hidden="1" x14ac:dyDescent="0.35">
      <c r="D61" s="50" t="s">
        <v>67</v>
      </c>
      <c r="E61" s="41"/>
      <c r="F61" s="41"/>
      <c r="G61" s="4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4:24" hidden="1" x14ac:dyDescent="0.35">
      <c r="D62" s="40" t="s">
        <v>68</v>
      </c>
      <c r="E62" s="41"/>
      <c r="F62" s="41"/>
      <c r="G62" s="4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4:24" hidden="1" x14ac:dyDescent="0.35">
      <c r="D63" s="40" t="s">
        <v>69</v>
      </c>
      <c r="E63" s="41"/>
      <c r="F63" s="41"/>
      <c r="G63" s="4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4:24" hidden="1" x14ac:dyDescent="0.35">
      <c r="D64" s="40" t="s">
        <v>70</v>
      </c>
      <c r="E64" s="41"/>
      <c r="F64" s="41"/>
      <c r="G64" s="4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4:7" hidden="1" x14ac:dyDescent="0.35">
      <c r="D65" s="40" t="s">
        <v>71</v>
      </c>
      <c r="E65" s="41"/>
      <c r="F65" s="41"/>
      <c r="G65" s="42"/>
    </row>
    <row r="66" spans="4:7" ht="15" hidden="1" thickBot="1" x14ac:dyDescent="0.4">
      <c r="D66" s="43" t="s">
        <v>72</v>
      </c>
      <c r="E66" s="43"/>
      <c r="F66" s="43"/>
      <c r="G66" s="44"/>
    </row>
    <row r="67" spans="4:7" ht="15" hidden="1" thickBot="1" x14ac:dyDescent="0.4">
      <c r="D67" s="48" t="s">
        <v>73</v>
      </c>
      <c r="E67" s="48"/>
      <c r="F67" s="48"/>
      <c r="G67" s="49"/>
    </row>
    <row r="68" spans="4:7" ht="15" hidden="1" thickBot="1" x14ac:dyDescent="0.4">
      <c r="D68" s="45" t="s">
        <v>74</v>
      </c>
      <c r="E68" s="45"/>
      <c r="F68" s="45"/>
      <c r="G68" s="46"/>
    </row>
    <row r="69" spans="4:7" ht="15" hidden="1" thickBot="1" x14ac:dyDescent="0.4">
      <c r="D69" s="45" t="s">
        <v>75</v>
      </c>
      <c r="E69" s="45"/>
      <c r="F69" s="45"/>
      <c r="G69" s="46"/>
    </row>
    <row r="70" spans="4:7" hidden="1" x14ac:dyDescent="0.35">
      <c r="D70" s="26" t="s">
        <v>76</v>
      </c>
      <c r="E70" s="26"/>
      <c r="F70" s="26"/>
      <c r="G70" s="51"/>
    </row>
    <row r="71" spans="4:7" hidden="1" x14ac:dyDescent="0.35">
      <c r="D71" s="2"/>
      <c r="E71" s="2"/>
      <c r="F71" s="2"/>
      <c r="G71" s="2"/>
    </row>
    <row r="72" spans="4:7" hidden="1" x14ac:dyDescent="0.35">
      <c r="D72" s="2"/>
      <c r="E72" s="2"/>
      <c r="F72" s="2"/>
      <c r="G72" s="2"/>
    </row>
    <row r="73" spans="4:7" hidden="1" x14ac:dyDescent="0.35">
      <c r="D73" s="2"/>
      <c r="E73" s="2"/>
      <c r="F73" s="2"/>
      <c r="G73" s="2"/>
    </row>
    <row r="74" spans="4:7" hidden="1" x14ac:dyDescent="0.35">
      <c r="D74" s="2"/>
      <c r="E74" s="2"/>
      <c r="F74" s="2"/>
      <c r="G74" s="2"/>
    </row>
    <row r="75" spans="4:7" x14ac:dyDescent="0.35">
      <c r="D75" s="2"/>
      <c r="E75" s="2"/>
      <c r="F75" s="2"/>
      <c r="G7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S69"/>
  <sheetViews>
    <sheetView showGridLines="0" topLeftCell="D1" zoomScaleNormal="100" workbookViewId="0">
      <selection activeCell="AC20" sqref="AC20"/>
    </sheetView>
  </sheetViews>
  <sheetFormatPr baseColWidth="10" defaultColWidth="10.7265625" defaultRowHeight="14.5" outlineLevelCol="1" x14ac:dyDescent="0.35"/>
  <cols>
    <col min="1" max="1" width="5.54296875" hidden="1" customWidth="1" outlineLevel="1"/>
    <col min="2" max="2" width="2" hidden="1" customWidth="1" outlineLevel="1"/>
    <col min="3" max="3" width="17.6328125" hidden="1" customWidth="1" outlineLevel="1"/>
    <col min="4" max="4" width="70" customWidth="1" collapsed="1"/>
    <col min="5" max="5" width="11.7265625" customWidth="1"/>
    <col min="6" max="6" width="14.453125" customWidth="1"/>
    <col min="7" max="7" width="11.7265625" customWidth="1"/>
    <col min="8" max="8" width="11.7265625" hidden="1" customWidth="1" outlineLevel="1"/>
    <col min="9" max="9" width="0" hidden="1" customWidth="1" collapsed="1"/>
    <col min="10" max="11" width="2.54296875" hidden="1" customWidth="1"/>
    <col min="12" max="12" width="14.453125" hidden="1" customWidth="1"/>
    <col min="13" max="13" width="2.54296875" hidden="1" customWidth="1"/>
    <col min="14" max="16" width="8.26953125" hidden="1" customWidth="1"/>
    <col min="17" max="17" width="2.54296875" hidden="1" customWidth="1"/>
    <col min="18" max="26" width="0" hidden="1" customWidth="1"/>
  </cols>
  <sheetData>
    <row r="1" spans="1:19" x14ac:dyDescent="0.35">
      <c r="A1" s="52"/>
      <c r="B1" s="52"/>
      <c r="C1" s="52"/>
      <c r="D1" s="53"/>
      <c r="E1" s="53"/>
      <c r="F1" s="52"/>
      <c r="G1" s="53"/>
      <c r="H1" s="53"/>
      <c r="I1" s="52"/>
      <c r="J1" s="52"/>
      <c r="K1" s="52"/>
      <c r="L1" s="52"/>
      <c r="M1" s="52"/>
      <c r="N1" s="54"/>
      <c r="O1" s="54"/>
      <c r="P1" s="54"/>
      <c r="Q1" s="52"/>
      <c r="R1" s="52"/>
      <c r="S1" s="52"/>
    </row>
    <row r="2" spans="1:19" x14ac:dyDescent="0.35">
      <c r="A2" s="52"/>
      <c r="B2" s="52"/>
      <c r="C2" s="52"/>
      <c r="D2" s="53"/>
      <c r="E2" s="53"/>
      <c r="F2" s="53"/>
      <c r="G2" s="53"/>
      <c r="H2" s="53"/>
      <c r="I2" s="52"/>
      <c r="J2" s="52"/>
      <c r="K2" s="52"/>
      <c r="L2" s="52"/>
      <c r="M2" s="52"/>
      <c r="N2" s="55" t="s">
        <v>1</v>
      </c>
      <c r="O2" s="55" t="s">
        <v>1</v>
      </c>
      <c r="P2" s="55" t="s">
        <v>1</v>
      </c>
      <c r="Q2" s="52"/>
      <c r="R2" s="52"/>
      <c r="S2" s="52"/>
    </row>
    <row r="3" spans="1:19" ht="15.5" x14ac:dyDescent="0.35">
      <c r="A3" s="52"/>
      <c r="B3" s="52"/>
      <c r="C3" s="52"/>
      <c r="D3" s="56" t="s">
        <v>77</v>
      </c>
      <c r="E3" s="53"/>
      <c r="F3" s="53"/>
      <c r="G3" s="53"/>
      <c r="H3" s="53"/>
      <c r="I3" s="52"/>
      <c r="J3" s="52"/>
      <c r="K3" s="52"/>
      <c r="L3" s="52"/>
      <c r="M3" s="52"/>
      <c r="N3" s="55" t="s">
        <v>2</v>
      </c>
      <c r="O3" s="55" t="s">
        <v>2</v>
      </c>
      <c r="P3" s="55" t="s">
        <v>2</v>
      </c>
      <c r="Q3" s="52"/>
      <c r="R3" s="52"/>
      <c r="S3" s="52"/>
    </row>
    <row r="4" spans="1:19" x14ac:dyDescent="0.35">
      <c r="A4" s="52"/>
      <c r="B4" s="52"/>
      <c r="C4" s="52"/>
      <c r="D4" s="57"/>
      <c r="E4" s="53"/>
      <c r="F4" s="53"/>
      <c r="G4" s="53"/>
      <c r="H4" s="53"/>
      <c r="I4" s="52"/>
      <c r="J4" s="52"/>
      <c r="K4" s="52"/>
      <c r="L4" s="52"/>
      <c r="M4" s="52"/>
      <c r="N4" s="55" t="s">
        <v>7</v>
      </c>
      <c r="O4" s="55" t="s">
        <v>8</v>
      </c>
      <c r="P4" s="55" t="s">
        <v>9</v>
      </c>
      <c r="Q4" s="52"/>
      <c r="R4" s="52"/>
      <c r="S4" s="52"/>
    </row>
    <row r="5" spans="1:19" x14ac:dyDescent="0.35">
      <c r="A5" s="52"/>
      <c r="B5" s="52"/>
      <c r="C5" s="52"/>
      <c r="D5" s="53"/>
      <c r="E5" s="53"/>
      <c r="F5" s="53"/>
      <c r="G5" s="53"/>
      <c r="H5" s="53"/>
      <c r="I5" s="52"/>
      <c r="J5" s="52"/>
      <c r="K5" s="52"/>
      <c r="L5" s="52"/>
      <c r="M5" s="52"/>
      <c r="N5" s="55" t="s">
        <v>12</v>
      </c>
      <c r="O5" s="55" t="s">
        <v>12</v>
      </c>
      <c r="P5" s="55" t="s">
        <v>12</v>
      </c>
      <c r="Q5" s="52"/>
      <c r="R5" s="52"/>
      <c r="S5" s="52"/>
    </row>
    <row r="6" spans="1:19" s="53" customFormat="1" ht="21" customHeight="1" x14ac:dyDescent="0.35">
      <c r="D6" s="58" t="s">
        <v>3</v>
      </c>
      <c r="E6" s="59" t="s">
        <v>4</v>
      </c>
      <c r="F6" s="7" t="s">
        <v>257</v>
      </c>
      <c r="G6" s="8" t="s">
        <v>256</v>
      </c>
      <c r="H6" s="9">
        <v>45291</v>
      </c>
      <c r="J6" s="60" t="s">
        <v>6</v>
      </c>
      <c r="K6" s="60"/>
      <c r="L6" s="61" t="s">
        <v>78</v>
      </c>
      <c r="N6" s="55" t="s">
        <v>15</v>
      </c>
      <c r="O6" s="55" t="s">
        <v>15</v>
      </c>
      <c r="P6" s="55" t="s">
        <v>15</v>
      </c>
      <c r="R6" s="53" t="s">
        <v>10</v>
      </c>
      <c r="S6" s="53" t="s">
        <v>79</v>
      </c>
    </row>
    <row r="7" spans="1:19" ht="12" customHeight="1" x14ac:dyDescent="0.35">
      <c r="A7" s="52"/>
      <c r="B7" s="52"/>
      <c r="C7" s="52"/>
      <c r="D7" s="60" t="s">
        <v>80</v>
      </c>
      <c r="E7" s="62"/>
      <c r="F7" s="63">
        <v>686617.64</v>
      </c>
      <c r="G7" s="64">
        <v>686617.64</v>
      </c>
      <c r="H7" s="63">
        <v>686618.12460000103</v>
      </c>
      <c r="I7" s="65" t="s">
        <v>81</v>
      </c>
      <c r="J7" s="60"/>
      <c r="K7" s="60"/>
      <c r="L7" s="60"/>
      <c r="M7" s="52"/>
      <c r="N7" s="55" t="s">
        <v>17</v>
      </c>
      <c r="O7" s="55" t="s">
        <v>17</v>
      </c>
      <c r="P7" s="55" t="s">
        <v>17</v>
      </c>
      <c r="Q7" s="52"/>
      <c r="R7" s="64">
        <v>-0.48459999996703118</v>
      </c>
      <c r="S7" s="52"/>
    </row>
    <row r="8" spans="1:19" ht="12" customHeight="1" x14ac:dyDescent="0.35">
      <c r="A8" s="52"/>
      <c r="B8" s="52"/>
      <c r="C8" s="52"/>
      <c r="D8" s="60" t="s">
        <v>82</v>
      </c>
      <c r="E8" s="62"/>
      <c r="F8" s="63">
        <v>1736332</v>
      </c>
      <c r="G8" s="64">
        <v>1736332</v>
      </c>
      <c r="H8" s="63">
        <v>1736332</v>
      </c>
      <c r="I8" s="65" t="s">
        <v>81</v>
      </c>
      <c r="J8" s="52"/>
      <c r="K8" s="52"/>
      <c r="L8" s="52"/>
      <c r="M8" s="52"/>
      <c r="N8" s="55" t="s">
        <v>19</v>
      </c>
      <c r="O8" s="55" t="s">
        <v>19</v>
      </c>
      <c r="P8" s="55" t="s">
        <v>19</v>
      </c>
      <c r="Q8" s="52"/>
      <c r="R8" s="64">
        <v>0</v>
      </c>
      <c r="S8" s="52"/>
    </row>
    <row r="9" spans="1:19" ht="12" customHeight="1" x14ac:dyDescent="0.35">
      <c r="A9" s="52"/>
      <c r="B9" s="52"/>
      <c r="C9" s="52"/>
      <c r="D9" s="66" t="s">
        <v>83</v>
      </c>
      <c r="E9" s="67"/>
      <c r="F9" s="68">
        <v>-11701816.6577735</v>
      </c>
      <c r="G9" s="69">
        <v>-12251784.672549199</v>
      </c>
      <c r="H9" s="63">
        <v>-9959892.2545933705</v>
      </c>
      <c r="I9" s="65" t="s">
        <v>81</v>
      </c>
      <c r="J9" s="52"/>
      <c r="K9" s="52"/>
      <c r="L9" s="52"/>
      <c r="M9" s="52"/>
      <c r="N9" s="52"/>
      <c r="O9" s="52"/>
      <c r="P9" s="52"/>
      <c r="Q9" s="52"/>
      <c r="R9" s="64">
        <v>157779.09207689948</v>
      </c>
      <c r="S9" s="52"/>
    </row>
    <row r="10" spans="1:19" ht="11.15" customHeight="1" x14ac:dyDescent="0.35">
      <c r="A10" s="52"/>
      <c r="B10" s="52"/>
      <c r="C10" s="52"/>
      <c r="D10" s="70" t="s">
        <v>84</v>
      </c>
      <c r="E10" s="67"/>
      <c r="F10" s="63">
        <v>40643.589</v>
      </c>
      <c r="G10" s="64">
        <v>55767.188999999998</v>
      </c>
      <c r="H10" s="63">
        <v>71296.589000000007</v>
      </c>
      <c r="I10" s="65" t="s">
        <v>81</v>
      </c>
      <c r="J10" s="52"/>
      <c r="K10" s="52"/>
      <c r="L10" s="52"/>
      <c r="M10" s="52"/>
      <c r="N10" s="16" t="s">
        <v>24</v>
      </c>
      <c r="O10" s="52"/>
      <c r="P10" s="52"/>
      <c r="Q10" s="52"/>
      <c r="R10" s="64">
        <v>11061.399999999994</v>
      </c>
      <c r="S10" s="52"/>
    </row>
    <row r="11" spans="1:19" ht="12" customHeight="1" x14ac:dyDescent="0.35">
      <c r="A11" s="52"/>
      <c r="B11" s="52"/>
      <c r="C11" s="52"/>
      <c r="D11" s="66" t="s">
        <v>85</v>
      </c>
      <c r="E11" s="67"/>
      <c r="F11" s="68">
        <v>-65989.635399999999</v>
      </c>
      <c r="G11" s="69">
        <v>-79400.050300000003</v>
      </c>
      <c r="H11" s="63">
        <v>-70520.1267000152</v>
      </c>
      <c r="I11" s="52"/>
      <c r="J11" s="65" t="s">
        <v>22</v>
      </c>
      <c r="K11" s="65"/>
      <c r="L11" s="65"/>
      <c r="M11" s="52"/>
      <c r="N11" s="17" t="s">
        <v>26</v>
      </c>
      <c r="O11" s="52"/>
      <c r="P11" s="52"/>
      <c r="Q11" s="52"/>
      <c r="R11" s="64">
        <v>9761.4656000196992</v>
      </c>
      <c r="S11" s="52"/>
    </row>
    <row r="12" spans="1:19" ht="12" customHeight="1" x14ac:dyDescent="0.35">
      <c r="A12" s="52"/>
      <c r="B12" s="52"/>
      <c r="C12" s="52"/>
      <c r="D12" s="66" t="s">
        <v>86</v>
      </c>
      <c r="E12" s="67"/>
      <c r="F12" s="63">
        <v>9043216.9666092247</v>
      </c>
      <c r="G12" s="64">
        <v>10082817.176815335</v>
      </c>
      <c r="H12" s="63">
        <v>8754058.3740775026</v>
      </c>
      <c r="I12" s="52"/>
      <c r="J12" s="65"/>
      <c r="K12" s="65"/>
      <c r="L12" s="65"/>
      <c r="M12" s="52"/>
      <c r="N12" s="52"/>
      <c r="O12" s="52"/>
      <c r="P12" s="52"/>
      <c r="Q12" s="52"/>
      <c r="R12" s="64">
        <v>-473977.70449814014</v>
      </c>
      <c r="S12" s="52"/>
    </row>
    <row r="13" spans="1:19" s="52" customFormat="1" ht="12" customHeight="1" x14ac:dyDescent="0.3">
      <c r="D13" s="60" t="s">
        <v>88</v>
      </c>
      <c r="E13" s="62">
        <v>8</v>
      </c>
      <c r="F13" s="63">
        <v>1100400</v>
      </c>
      <c r="G13" s="64">
        <v>1884150</v>
      </c>
      <c r="H13" s="63">
        <v>1881315</v>
      </c>
      <c r="I13" s="65" t="s">
        <v>81</v>
      </c>
      <c r="R13" s="64">
        <v>0</v>
      </c>
    </row>
    <row r="14" spans="1:19" s="52" customFormat="1" ht="12" customHeight="1" x14ac:dyDescent="0.3">
      <c r="D14" s="60" t="s">
        <v>89</v>
      </c>
      <c r="E14" s="62"/>
      <c r="F14" s="63">
        <v>18668192.419575199</v>
      </c>
      <c r="G14" s="64">
        <v>16907368.821496598</v>
      </c>
      <c r="H14" s="63">
        <v>15204118.923160899</v>
      </c>
      <c r="I14" s="65" t="s">
        <v>81</v>
      </c>
      <c r="R14" s="64">
        <v>1679530.0079726018</v>
      </c>
    </row>
    <row r="15" spans="1:19" s="52" customFormat="1" ht="12" customHeight="1" x14ac:dyDescent="0.3">
      <c r="D15" s="60" t="s">
        <v>90</v>
      </c>
      <c r="E15" s="62"/>
      <c r="F15" s="63">
        <v>700281.18293480505</v>
      </c>
      <c r="G15" s="64">
        <v>1513883.9702093799</v>
      </c>
      <c r="H15" s="63">
        <v>1717019.36707624</v>
      </c>
      <c r="I15" s="65" t="s">
        <v>81</v>
      </c>
      <c r="R15" s="64">
        <v>-744846.11237636814</v>
      </c>
    </row>
    <row r="16" spans="1:19" s="52" customFormat="1" ht="12" customHeight="1" thickBot="1" x14ac:dyDescent="0.35">
      <c r="D16" s="60" t="s">
        <v>91</v>
      </c>
      <c r="E16" s="71"/>
      <c r="F16" s="68">
        <v>-1173960.1747866699</v>
      </c>
      <c r="G16" s="69">
        <v>-1411088.26877079</v>
      </c>
      <c r="H16" s="63">
        <v>-908043.31779515801</v>
      </c>
      <c r="I16" s="65" t="s">
        <v>81</v>
      </c>
      <c r="N16" s="72"/>
      <c r="R16" s="64">
        <v>-13853.562699379865</v>
      </c>
    </row>
    <row r="17" spans="4:19" s="52" customFormat="1" ht="12.75" customHeight="1" thickBot="1" x14ac:dyDescent="0.35">
      <c r="D17" s="73" t="s">
        <v>92</v>
      </c>
      <c r="E17" s="74"/>
      <c r="F17" s="75">
        <v>19033917.330159001</v>
      </c>
      <c r="G17" s="76">
        <v>19124663.8059013</v>
      </c>
      <c r="H17" s="75">
        <v>19112302.678826101</v>
      </c>
      <c r="J17" s="52" t="s">
        <v>22</v>
      </c>
      <c r="N17" s="77"/>
      <c r="R17" s="76">
        <v>625454.10147560015</v>
      </c>
    </row>
    <row r="18" spans="4:19" s="52" customFormat="1" ht="12" customHeight="1" thickBot="1" x14ac:dyDescent="0.35">
      <c r="D18" s="78" t="s">
        <v>93</v>
      </c>
      <c r="E18" s="79"/>
      <c r="F18" s="80">
        <v>3283245.4114005002</v>
      </c>
      <c r="G18" s="64">
        <v>3042197.0485254801</v>
      </c>
      <c r="H18" s="80">
        <v>4147684.8372149402</v>
      </c>
      <c r="I18" s="65" t="s">
        <v>94</v>
      </c>
      <c r="J18" s="52" t="s">
        <v>22</v>
      </c>
      <c r="N18" s="77"/>
      <c r="R18" s="64">
        <v>-524983.37195505016</v>
      </c>
    </row>
    <row r="19" spans="4:19" s="52" customFormat="1" ht="12" customHeight="1" thickBot="1" x14ac:dyDescent="0.35">
      <c r="D19" s="73" t="s">
        <v>95</v>
      </c>
      <c r="E19" s="74"/>
      <c r="F19" s="75">
        <v>22317162.741559502</v>
      </c>
      <c r="G19" s="76">
        <v>22166860.854426701</v>
      </c>
      <c r="H19" s="75">
        <v>23259987.5160411</v>
      </c>
      <c r="N19" s="77"/>
      <c r="R19" s="76">
        <v>100470.72952069715</v>
      </c>
    </row>
    <row r="20" spans="4:19" s="52" customFormat="1" ht="12" x14ac:dyDescent="0.3">
      <c r="D20" s="81" t="s">
        <v>96</v>
      </c>
      <c r="E20" s="62">
        <v>7</v>
      </c>
      <c r="F20" s="63">
        <v>390247059.70884901</v>
      </c>
      <c r="G20" s="64">
        <v>376208910.90090299</v>
      </c>
      <c r="H20" s="63">
        <v>374410250.38654703</v>
      </c>
      <c r="I20" s="82" t="s">
        <v>97</v>
      </c>
      <c r="J20" s="52" t="s">
        <v>22</v>
      </c>
      <c r="N20" s="77"/>
      <c r="R20" s="64">
        <v>7769184.0290480256</v>
      </c>
    </row>
    <row r="21" spans="4:19" s="52" customFormat="1" ht="12" customHeight="1" thickBot="1" x14ac:dyDescent="0.35">
      <c r="D21" s="60" t="s">
        <v>98</v>
      </c>
      <c r="E21" s="62">
        <v>7</v>
      </c>
      <c r="F21" s="63">
        <v>626469</v>
      </c>
      <c r="G21" s="64">
        <v>742627</v>
      </c>
      <c r="H21" s="63">
        <v>984201</v>
      </c>
      <c r="I21" s="82" t="s">
        <v>97</v>
      </c>
      <c r="J21" s="52" t="s">
        <v>22</v>
      </c>
      <c r="N21" s="77"/>
      <c r="R21" s="64">
        <v>-88646</v>
      </c>
    </row>
    <row r="22" spans="4:19" s="52" customFormat="1" ht="12" customHeight="1" thickBot="1" x14ac:dyDescent="0.35">
      <c r="D22" s="78" t="s">
        <v>99</v>
      </c>
      <c r="E22" s="79"/>
      <c r="F22" s="83">
        <v>390873528.70884901</v>
      </c>
      <c r="G22" s="84">
        <v>376951537.90090299</v>
      </c>
      <c r="H22" s="83">
        <v>375394451.38654703</v>
      </c>
      <c r="I22" s="82"/>
      <c r="N22" s="77"/>
      <c r="R22" s="84">
        <v>7680538.0290480256</v>
      </c>
    </row>
    <row r="23" spans="4:19" s="52" customFormat="1" ht="12" x14ac:dyDescent="0.3">
      <c r="D23" s="81" t="s">
        <v>100</v>
      </c>
      <c r="E23" s="62">
        <v>7</v>
      </c>
      <c r="F23" s="63">
        <v>3202</v>
      </c>
      <c r="G23" s="64">
        <v>3045</v>
      </c>
      <c r="H23" s="63">
        <v>25555</v>
      </c>
      <c r="I23" s="82" t="s">
        <v>97</v>
      </c>
      <c r="J23" s="52" t="s">
        <v>22</v>
      </c>
      <c r="N23" s="77"/>
      <c r="R23" s="64">
        <v>3436</v>
      </c>
    </row>
    <row r="24" spans="4:19" s="52" customFormat="1" ht="12" customHeight="1" thickBot="1" x14ac:dyDescent="0.35">
      <c r="D24" s="60" t="s">
        <v>101</v>
      </c>
      <c r="E24" s="62">
        <v>7</v>
      </c>
      <c r="F24" s="63">
        <v>0</v>
      </c>
      <c r="G24" s="64">
        <v>0</v>
      </c>
      <c r="H24" s="63">
        <v>9573</v>
      </c>
      <c r="I24" s="82" t="s">
        <v>97</v>
      </c>
      <c r="J24" s="52" t="s">
        <v>22</v>
      </c>
      <c r="N24" s="77"/>
      <c r="R24" s="64">
        <v>0</v>
      </c>
    </row>
    <row r="25" spans="4:19" s="52" customFormat="1" ht="12" customHeight="1" thickBot="1" x14ac:dyDescent="0.35">
      <c r="D25" s="78" t="s">
        <v>102</v>
      </c>
      <c r="E25" s="79"/>
      <c r="F25" s="83">
        <v>3202</v>
      </c>
      <c r="G25" s="84">
        <v>3045</v>
      </c>
      <c r="H25" s="83">
        <v>35128</v>
      </c>
      <c r="I25" s="82"/>
      <c r="N25" s="77"/>
      <c r="R25" s="84">
        <v>3436</v>
      </c>
    </row>
    <row r="26" spans="4:19" s="52" customFormat="1" ht="12" customHeight="1" thickBot="1" x14ac:dyDescent="0.35">
      <c r="D26" s="60" t="s">
        <v>103</v>
      </c>
      <c r="E26" s="62">
        <v>7</v>
      </c>
      <c r="F26" s="63">
        <v>1861364.8761757901</v>
      </c>
      <c r="G26" s="64">
        <v>1885646.3897209601</v>
      </c>
      <c r="H26" s="63">
        <v>2395261.1696072202</v>
      </c>
      <c r="I26" s="82" t="s">
        <v>104</v>
      </c>
      <c r="J26" s="52" t="s">
        <v>22</v>
      </c>
      <c r="N26" s="77"/>
      <c r="R26" s="64">
        <v>-94505.134985049954</v>
      </c>
    </row>
    <row r="27" spans="4:19" s="52" customFormat="1" ht="12" customHeight="1" thickBot="1" x14ac:dyDescent="0.35">
      <c r="D27" s="73" t="s">
        <v>105</v>
      </c>
      <c r="E27" s="74"/>
      <c r="F27" s="75">
        <v>392738095.58502501</v>
      </c>
      <c r="G27" s="76">
        <v>378840229.29062402</v>
      </c>
      <c r="H27" s="75">
        <v>377824840.55615401</v>
      </c>
      <c r="N27" s="77"/>
      <c r="R27" s="76">
        <v>7589468.8940639496</v>
      </c>
    </row>
    <row r="28" spans="4:19" s="52" customFormat="1" ht="12" customHeight="1" thickBot="1" x14ac:dyDescent="0.35">
      <c r="D28" s="73" t="s">
        <v>106</v>
      </c>
      <c r="E28" s="85"/>
      <c r="F28" s="86">
        <v>223320.860112486</v>
      </c>
      <c r="G28" s="87">
        <v>241043.44884248101</v>
      </c>
      <c r="H28" s="86">
        <v>286349.91042957298</v>
      </c>
      <c r="I28" s="82" t="s">
        <v>107</v>
      </c>
      <c r="N28" s="72"/>
      <c r="R28" s="87">
        <v>79406.555359702994</v>
      </c>
      <c r="S28" s="52" t="s">
        <v>108</v>
      </c>
    </row>
    <row r="29" spans="4:19" s="52" customFormat="1" ht="12" customHeight="1" thickBot="1" x14ac:dyDescent="0.35">
      <c r="D29" s="60" t="s">
        <v>109</v>
      </c>
      <c r="E29" s="62"/>
      <c r="F29" s="63">
        <v>6535019</v>
      </c>
      <c r="G29" s="88">
        <v>6704277</v>
      </c>
      <c r="H29" s="63">
        <v>6768973</v>
      </c>
      <c r="I29" s="65" t="s">
        <v>104</v>
      </c>
      <c r="N29" s="72"/>
      <c r="R29" s="88">
        <v>-618261</v>
      </c>
    </row>
    <row r="30" spans="4:19" s="52" customFormat="1" ht="12" customHeight="1" thickBot="1" x14ac:dyDescent="0.4">
      <c r="D30" s="73" t="s">
        <v>110</v>
      </c>
      <c r="E30" s="74"/>
      <c r="F30" s="75">
        <v>6534969</v>
      </c>
      <c r="G30" s="76">
        <v>6704270</v>
      </c>
      <c r="H30" s="75">
        <v>6768973</v>
      </c>
      <c r="R30" s="76">
        <v>-618488</v>
      </c>
      <c r="S30"/>
    </row>
    <row r="31" spans="4:19" s="52" customFormat="1" ht="12" customHeight="1" x14ac:dyDescent="0.35">
      <c r="D31" s="60" t="s">
        <v>111</v>
      </c>
      <c r="E31" s="89"/>
      <c r="F31" s="63">
        <v>16002387</v>
      </c>
      <c r="G31" s="64">
        <v>15744564</v>
      </c>
      <c r="H31" s="63">
        <v>18869673</v>
      </c>
      <c r="I31" s="65" t="s">
        <v>112</v>
      </c>
      <c r="L31" s="90"/>
      <c r="R31" s="64">
        <v>-717585</v>
      </c>
      <c r="S31"/>
    </row>
    <row r="32" spans="4:19" s="52" customFormat="1" ht="12" customHeight="1" x14ac:dyDescent="0.35">
      <c r="D32" s="60" t="s">
        <v>113</v>
      </c>
      <c r="E32" s="62"/>
      <c r="F32" s="63">
        <v>1781741</v>
      </c>
      <c r="G32" s="64">
        <v>433029</v>
      </c>
      <c r="H32" s="63">
        <v>346839</v>
      </c>
      <c r="I32" s="65" t="s">
        <v>112</v>
      </c>
      <c r="R32" s="64">
        <v>1079893</v>
      </c>
      <c r="S32"/>
    </row>
    <row r="33" spans="4:19" s="52" customFormat="1" ht="12" customHeight="1" x14ac:dyDescent="0.35">
      <c r="D33" s="60" t="s">
        <v>114</v>
      </c>
      <c r="E33" s="62"/>
      <c r="F33" s="63">
        <v>191838.61793468101</v>
      </c>
      <c r="G33" s="64">
        <v>94589.173672624296</v>
      </c>
      <c r="H33" s="63">
        <v>183672.81789477801</v>
      </c>
      <c r="I33" s="65" t="s">
        <v>112</v>
      </c>
      <c r="R33" s="64">
        <v>82093.869703640012</v>
      </c>
      <c r="S33"/>
    </row>
    <row r="34" spans="4:19" s="52" customFormat="1" ht="12" customHeight="1" x14ac:dyDescent="0.35">
      <c r="D34" s="60" t="s">
        <v>115</v>
      </c>
      <c r="E34" s="62"/>
      <c r="F34" s="63">
        <v>91342</v>
      </c>
      <c r="G34" s="64">
        <v>89848</v>
      </c>
      <c r="H34" s="63">
        <v>105614</v>
      </c>
      <c r="I34" s="65" t="s">
        <v>112</v>
      </c>
      <c r="R34" s="64">
        <v>894</v>
      </c>
      <c r="S34"/>
    </row>
    <row r="35" spans="4:19" s="52" customFormat="1" ht="12" customHeight="1" x14ac:dyDescent="0.35">
      <c r="D35" s="60" t="s">
        <v>116</v>
      </c>
      <c r="E35" s="62"/>
      <c r="F35" s="63">
        <v>480281.44390963198</v>
      </c>
      <c r="G35" s="64">
        <v>462470</v>
      </c>
      <c r="H35" s="63">
        <v>73212.983214592095</v>
      </c>
      <c r="I35" s="65" t="s">
        <v>104</v>
      </c>
      <c r="R35" s="64">
        <v>-54708.514253096015</v>
      </c>
      <c r="S35"/>
    </row>
    <row r="36" spans="4:19" s="52" customFormat="1" ht="12" customHeight="1" x14ac:dyDescent="0.35">
      <c r="D36" s="60" t="s">
        <v>117</v>
      </c>
      <c r="E36" s="62"/>
      <c r="F36" s="63">
        <v>407871</v>
      </c>
      <c r="G36" s="64">
        <v>410229</v>
      </c>
      <c r="H36" s="63">
        <v>816211</v>
      </c>
      <c r="I36" s="65" t="s">
        <v>104</v>
      </c>
      <c r="R36" s="64">
        <v>-135724</v>
      </c>
      <c r="S36"/>
    </row>
    <row r="37" spans="4:19" s="52" customFormat="1" ht="12" customHeight="1" x14ac:dyDescent="0.35">
      <c r="D37" s="60" t="s">
        <v>118</v>
      </c>
      <c r="E37" s="62"/>
      <c r="F37" s="63">
        <v>822269.72991626197</v>
      </c>
      <c r="G37" s="64">
        <v>763884.34847498697</v>
      </c>
      <c r="H37" s="63">
        <v>771276.69106875604</v>
      </c>
      <c r="I37" s="65" t="s">
        <v>43</v>
      </c>
      <c r="R37" s="64">
        <v>3741.9582994210068</v>
      </c>
      <c r="S37"/>
    </row>
    <row r="38" spans="4:19" s="52" customFormat="1" ht="12" customHeight="1" thickBot="1" x14ac:dyDescent="0.4">
      <c r="D38" s="91" t="s">
        <v>119</v>
      </c>
      <c r="E38" s="92"/>
      <c r="F38" s="93">
        <v>4963801.2592986403</v>
      </c>
      <c r="G38" s="94">
        <v>5320246.7745830202</v>
      </c>
      <c r="H38" s="93">
        <v>7126542.1686412804</v>
      </c>
      <c r="I38" s="65" t="s">
        <v>112</v>
      </c>
      <c r="R38" s="94">
        <v>-374747.60316452943</v>
      </c>
      <c r="S38"/>
    </row>
    <row r="39" spans="4:19" s="52" customFormat="1" ht="12" customHeight="1" thickBot="1" x14ac:dyDescent="0.4">
      <c r="D39" s="95" t="s">
        <v>120</v>
      </c>
      <c r="E39" s="96"/>
      <c r="F39" s="97">
        <v>24741532.051059201</v>
      </c>
      <c r="G39" s="98">
        <v>23318860.2967306</v>
      </c>
      <c r="H39" s="97">
        <v>28293041.6608194</v>
      </c>
      <c r="L39" s="99"/>
      <c r="R39" s="98">
        <v>-116142.28941450268</v>
      </c>
      <c r="S39"/>
    </row>
    <row r="40" spans="4:19" s="52" customFormat="1" ht="12" customHeight="1" x14ac:dyDescent="0.35">
      <c r="D40" s="100" t="s">
        <v>121</v>
      </c>
      <c r="E40" s="101"/>
      <c r="F40" s="102">
        <v>100233.038998017</v>
      </c>
      <c r="G40" s="103">
        <v>90859.797402274606</v>
      </c>
      <c r="H40" s="102">
        <v>0</v>
      </c>
      <c r="I40" s="82" t="s">
        <v>122</v>
      </c>
      <c r="R40" s="103">
        <v>-16282722</v>
      </c>
      <c r="S40"/>
    </row>
    <row r="41" spans="4:19" s="52" customFormat="1" ht="13.4" customHeight="1" x14ac:dyDescent="0.35">
      <c r="D41" s="104" t="s">
        <v>123</v>
      </c>
      <c r="E41" s="105"/>
      <c r="F41" s="106">
        <v>446655313.27675402</v>
      </c>
      <c r="G41" s="107">
        <v>431362123.68802601</v>
      </c>
      <c r="H41" s="106">
        <v>436433192.643444</v>
      </c>
      <c r="L41" s="99"/>
      <c r="R41" s="108">
        <v>-9248006.1104699969</v>
      </c>
      <c r="S41"/>
    </row>
    <row r="42" spans="4:19" s="52" customFormat="1" hidden="1" x14ac:dyDescent="0.35">
      <c r="D42" s="53"/>
      <c r="E42" s="53"/>
      <c r="F42" s="53"/>
      <c r="G42" s="53"/>
      <c r="H42" s="53"/>
      <c r="S42"/>
    </row>
    <row r="43" spans="4:19" s="52" customFormat="1" hidden="1" x14ac:dyDescent="0.35">
      <c r="D43" s="53" t="s">
        <v>124</v>
      </c>
      <c r="E43" s="53"/>
      <c r="F43" s="109">
        <v>2.2881489992141724</v>
      </c>
      <c r="G43" s="109">
        <v>4.1876809597015381</v>
      </c>
      <c r="H43" s="109">
        <v>2.4349989891052246</v>
      </c>
      <c r="S43"/>
    </row>
    <row r="44" spans="4:19" s="52" customFormat="1" hidden="1" x14ac:dyDescent="0.35">
      <c r="D44" s="53" t="s">
        <v>125</v>
      </c>
      <c r="E44" s="53"/>
      <c r="F44" s="109">
        <v>-2.6077032089233398E-8</v>
      </c>
      <c r="G44" s="109">
        <v>-5.8145815273746848E-8</v>
      </c>
      <c r="H44" s="109">
        <v>-3.7543941289186478E-9</v>
      </c>
      <c r="S44"/>
    </row>
    <row r="45" spans="4:19" s="52" customFormat="1" hidden="1" x14ac:dyDescent="0.35">
      <c r="D45" s="53" t="s">
        <v>126</v>
      </c>
      <c r="E45" s="53"/>
      <c r="F45" s="109">
        <v>0</v>
      </c>
      <c r="G45" s="109">
        <v>-5.9604644775390625E-7</v>
      </c>
      <c r="H45" s="109">
        <v>0</v>
      </c>
      <c r="S45"/>
    </row>
    <row r="46" spans="4:19" s="52" customFormat="1" hidden="1" x14ac:dyDescent="0.35">
      <c r="D46" s="53" t="s">
        <v>127</v>
      </c>
      <c r="E46" s="53"/>
      <c r="F46" s="109">
        <v>-4.8428773880004883E-8</v>
      </c>
      <c r="G46" s="109">
        <v>0</v>
      </c>
      <c r="H46" s="109">
        <v>0</v>
      </c>
      <c r="I46"/>
      <c r="J46"/>
      <c r="K46"/>
      <c r="L46"/>
      <c r="M46"/>
      <c r="N46"/>
      <c r="O46"/>
      <c r="P46"/>
      <c r="Q46"/>
      <c r="R46"/>
      <c r="S46"/>
    </row>
    <row r="47" spans="4:19" s="52" customFormat="1" hidden="1" x14ac:dyDescent="0.35">
      <c r="D47" s="53"/>
      <c r="E47" s="53"/>
      <c r="F47" s="53"/>
      <c r="G47" s="53"/>
      <c r="H47" s="53"/>
      <c r="I47"/>
      <c r="J47"/>
      <c r="K47"/>
      <c r="L47"/>
      <c r="M47"/>
      <c r="N47"/>
      <c r="O47"/>
      <c r="P47"/>
      <c r="Q47"/>
      <c r="R47"/>
      <c r="S47"/>
    </row>
    <row r="48" spans="4:19" s="52" customFormat="1" hidden="1" x14ac:dyDescent="0.35">
      <c r="D48" s="53"/>
      <c r="E48" s="53"/>
      <c r="F48" s="53"/>
      <c r="G48" s="53"/>
      <c r="H48" s="53"/>
      <c r="I48"/>
      <c r="J48"/>
      <c r="K48"/>
      <c r="L48"/>
      <c r="M48"/>
      <c r="N48"/>
      <c r="O48"/>
      <c r="P48"/>
      <c r="Q48"/>
      <c r="R48"/>
      <c r="S48"/>
    </row>
    <row r="49" spans="1:19" s="52" customFormat="1" ht="15" hidden="1" thickBot="1" x14ac:dyDescent="0.4">
      <c r="D49" s="60" t="s">
        <v>128</v>
      </c>
      <c r="E49" s="62"/>
      <c r="F49" s="93">
        <v>100477</v>
      </c>
      <c r="G49" s="94">
        <v>115693</v>
      </c>
      <c r="H49" s="53"/>
      <c r="I49"/>
      <c r="J49"/>
      <c r="K49"/>
      <c r="L49"/>
      <c r="M49"/>
      <c r="N49"/>
      <c r="O49"/>
      <c r="P49"/>
      <c r="Q49"/>
      <c r="R49"/>
      <c r="S49"/>
    </row>
    <row r="50" spans="1:19" s="52" customFormat="1" hidden="1" x14ac:dyDescent="0.35">
      <c r="D50" s="53"/>
      <c r="E50" s="53"/>
      <c r="F50" s="53"/>
      <c r="G50" s="53"/>
      <c r="H50" s="53"/>
      <c r="I50"/>
      <c r="J50"/>
      <c r="K50"/>
      <c r="L50"/>
      <c r="M50"/>
      <c r="N50"/>
      <c r="O50"/>
      <c r="P50"/>
      <c r="Q50"/>
      <c r="R50"/>
      <c r="S50"/>
    </row>
    <row r="51" spans="1:19" s="52" customFormat="1" hidden="1" x14ac:dyDescent="0.35">
      <c r="D51" s="53"/>
      <c r="E51" s="53"/>
      <c r="F51" s="53"/>
      <c r="G51" s="53"/>
      <c r="H51" s="53"/>
      <c r="I51"/>
      <c r="J51"/>
      <c r="K51"/>
      <c r="L51"/>
      <c r="M51"/>
      <c r="N51"/>
      <c r="O51"/>
      <c r="P51"/>
      <c r="Q51"/>
      <c r="R51"/>
      <c r="S51"/>
    </row>
    <row r="52" spans="1:19" s="52" customFormat="1" hidden="1" x14ac:dyDescent="0.35">
      <c r="D52" s="53"/>
      <c r="E52" s="53"/>
      <c r="F52" s="53"/>
      <c r="G52" s="53"/>
      <c r="H52" s="53"/>
      <c r="I52"/>
      <c r="J52"/>
      <c r="K52"/>
      <c r="L52"/>
      <c r="M52"/>
      <c r="N52"/>
      <c r="O52"/>
      <c r="P52"/>
      <c r="Q52"/>
      <c r="R52"/>
      <c r="S52"/>
    </row>
    <row r="53" spans="1:19" s="52" customFormat="1" hidden="1" x14ac:dyDescent="0.35">
      <c r="D53" s="53"/>
      <c r="E53" s="53"/>
      <c r="F53" s="53"/>
      <c r="G53" s="53"/>
      <c r="H53" s="53"/>
      <c r="I53"/>
      <c r="J53"/>
      <c r="K53"/>
      <c r="L53"/>
      <c r="M53"/>
      <c r="N53"/>
      <c r="O53"/>
      <c r="P53"/>
      <c r="Q53"/>
      <c r="R53"/>
      <c r="S53"/>
    </row>
    <row r="54" spans="1:19" s="52" customFormat="1" hidden="1" x14ac:dyDescent="0.35">
      <c r="D54" s="53"/>
      <c r="E54" s="53"/>
      <c r="F54" s="53"/>
      <c r="G54" s="53"/>
      <c r="H54" s="53"/>
      <c r="I54"/>
      <c r="J54"/>
      <c r="K54"/>
      <c r="L54"/>
      <c r="M54"/>
      <c r="N54"/>
      <c r="O54"/>
      <c r="P54"/>
      <c r="Q54"/>
      <c r="R54"/>
      <c r="S54"/>
    </row>
    <row r="55" spans="1:19" s="52" customFormat="1" hidden="1" x14ac:dyDescent="0.35">
      <c r="D55" s="53"/>
      <c r="E55" s="53"/>
      <c r="F55" s="53"/>
      <c r="G55" s="53"/>
      <c r="H55" s="53"/>
      <c r="I55"/>
      <c r="J55"/>
      <c r="K55"/>
      <c r="L55"/>
      <c r="M55"/>
      <c r="N55"/>
      <c r="O55"/>
      <c r="P55"/>
      <c r="Q55"/>
      <c r="R55"/>
      <c r="S55"/>
    </row>
    <row r="56" spans="1:19" s="52" customFormat="1" hidden="1" x14ac:dyDescent="0.35">
      <c r="D56" s="53"/>
      <c r="E56" s="53"/>
      <c r="F56" s="53"/>
      <c r="G56" s="53"/>
      <c r="H56" s="53"/>
      <c r="I56"/>
      <c r="J56"/>
      <c r="K56"/>
      <c r="L56"/>
      <c r="M56"/>
      <c r="N56"/>
      <c r="O56"/>
      <c r="P56"/>
      <c r="Q56"/>
      <c r="R56"/>
      <c r="S56"/>
    </row>
    <row r="57" spans="1:19" s="52" customFormat="1" hidden="1" x14ac:dyDescent="0.35">
      <c r="D57" s="53"/>
      <c r="E57" s="53"/>
      <c r="F57" s="53"/>
      <c r="G57" s="53"/>
      <c r="H57" s="53"/>
      <c r="I57"/>
      <c r="J57"/>
      <c r="K57"/>
      <c r="L57"/>
      <c r="M57"/>
      <c r="N57"/>
      <c r="O57"/>
      <c r="P57"/>
      <c r="Q57"/>
      <c r="R57"/>
      <c r="S57"/>
    </row>
    <row r="58" spans="1:19" s="52" customFormat="1" hidden="1" x14ac:dyDescent="0.35">
      <c r="D58" s="53"/>
      <c r="E58" s="53"/>
      <c r="F58" s="53"/>
      <c r="G58" s="53"/>
      <c r="H58" s="53"/>
      <c r="I58"/>
      <c r="J58"/>
      <c r="K58"/>
      <c r="L58"/>
      <c r="M58"/>
      <c r="N58"/>
      <c r="O58"/>
      <c r="P58"/>
      <c r="Q58"/>
      <c r="R58"/>
      <c r="S58"/>
    </row>
    <row r="59" spans="1:19" s="52" customFormat="1" hidden="1" x14ac:dyDescent="0.35">
      <c r="D59" s="53"/>
      <c r="E59" s="53"/>
      <c r="F59" s="53"/>
      <c r="G59" s="53"/>
      <c r="H59" s="53"/>
      <c r="I59"/>
      <c r="J59"/>
      <c r="K59"/>
      <c r="L59"/>
      <c r="M59"/>
      <c r="N59"/>
      <c r="O59"/>
      <c r="P59"/>
      <c r="Q59"/>
      <c r="R59"/>
      <c r="S59"/>
    </row>
    <row r="60" spans="1:19" s="52" customFormat="1" hidden="1" x14ac:dyDescent="0.35">
      <c r="D60" s="53"/>
      <c r="E60" s="53"/>
      <c r="F60" s="53"/>
      <c r="G60" s="53"/>
      <c r="H60" s="53"/>
      <c r="I60"/>
      <c r="J60"/>
      <c r="K60"/>
      <c r="L60"/>
      <c r="M60"/>
      <c r="N60"/>
      <c r="O60"/>
      <c r="P60"/>
      <c r="Q60"/>
      <c r="R60"/>
      <c r="S60"/>
    </row>
    <row r="61" spans="1:19" s="52" customFormat="1" hidden="1" x14ac:dyDescent="0.35">
      <c r="D61" s="53"/>
      <c r="E61" s="53"/>
      <c r="F61" s="53"/>
      <c r="G61" s="53"/>
      <c r="H61" s="53"/>
      <c r="I61"/>
      <c r="J61"/>
      <c r="K61"/>
      <c r="L61"/>
      <c r="M61"/>
      <c r="N61"/>
      <c r="O61"/>
      <c r="P61"/>
      <c r="Q61"/>
      <c r="R61"/>
      <c r="S61"/>
    </row>
    <row r="62" spans="1:19" s="52" customFormat="1" hidden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s="52" customFormat="1" hidden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s="52" customFormat="1" hidden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s="52" customFormat="1" hidden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s="52" customFormat="1" hidden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s="52" customFormat="1" hidden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s="52" customFormat="1" hidden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s="52" customForma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</sheetData>
  <hyperlinks>
    <hyperlink ref="N11" location="'Controle semestriel'!A1" display="'Controle semestriel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I154"/>
  <sheetViews>
    <sheetView showGridLines="0" topLeftCell="D5" zoomScale="110" zoomScaleNormal="110" workbookViewId="0">
      <selection activeCell="D123" sqref="D123"/>
    </sheetView>
  </sheetViews>
  <sheetFormatPr baseColWidth="10" defaultColWidth="10.7265625" defaultRowHeight="14.5" outlineLevelCol="1" x14ac:dyDescent="0.35"/>
  <cols>
    <col min="1" max="1" width="10.7265625" style="2" hidden="1" customWidth="1" outlineLevel="1"/>
    <col min="2" max="2" width="8.54296875" style="2" hidden="1" customWidth="1" outlineLevel="1"/>
    <col min="3" max="3" width="1.26953125" style="2" hidden="1" customWidth="1" outlineLevel="1"/>
    <col min="4" max="4" width="61.7265625" style="47" customWidth="1" collapsed="1"/>
    <col min="5" max="5" width="9.7265625" style="27" customWidth="1"/>
    <col min="6" max="6" width="12.26953125" style="27" customWidth="1"/>
    <col min="7" max="7" width="12.26953125" style="110" customWidth="1"/>
    <col min="8" max="8" width="21.6328125" style="2" customWidth="1"/>
    <col min="9" max="9" width="21.90625" style="2" customWidth="1"/>
    <col min="10" max="10" width="28" style="2" customWidth="1"/>
    <col min="11" max="11" width="34.54296875" style="2" customWidth="1"/>
    <col min="12" max="12" width="31.26953125" style="2" customWidth="1"/>
    <col min="13" max="13" width="28.7265625" style="2" customWidth="1"/>
    <col min="14" max="14" width="29.90625" style="2" customWidth="1"/>
    <col min="15" max="15" width="30.1796875" style="2" customWidth="1"/>
    <col min="16" max="16" width="39.36328125" style="233" customWidth="1"/>
    <col min="17" max="17" width="34.54296875" style="2" customWidth="1"/>
    <col min="18" max="18" width="36.453125" customWidth="1"/>
    <col min="19" max="19" width="48.6328125" customWidth="1"/>
    <col min="20" max="20" width="38.08984375" customWidth="1"/>
    <col min="21" max="21" width="36.453125" customWidth="1"/>
    <col min="22" max="22" width="32.7265625" customWidth="1"/>
    <col min="23" max="23" width="34.1796875" customWidth="1"/>
    <col min="24" max="24" width="50.81640625" customWidth="1"/>
    <col min="25" max="25" width="33.90625" customWidth="1"/>
    <col min="26" max="16384" width="10.7265625" style="2"/>
  </cols>
  <sheetData>
    <row r="1" spans="1:14" hidden="1" x14ac:dyDescent="0.35"/>
    <row r="2" spans="1:14" ht="15.5" hidden="1" x14ac:dyDescent="0.35">
      <c r="D2" s="111" t="s">
        <v>129</v>
      </c>
      <c r="L2" s="224"/>
      <c r="M2" s="224"/>
    </row>
    <row r="3" spans="1:14" hidden="1" x14ac:dyDescent="0.35">
      <c r="D3" s="112"/>
      <c r="L3" s="224"/>
      <c r="M3" s="224"/>
    </row>
    <row r="4" spans="1:14" hidden="1" x14ac:dyDescent="0.35">
      <c r="D4" s="113"/>
      <c r="G4" s="27"/>
      <c r="L4" s="224"/>
      <c r="M4" s="224"/>
    </row>
    <row r="5" spans="1:14" ht="21" customHeight="1" x14ac:dyDescent="0.35">
      <c r="D5" s="36" t="s">
        <v>3</v>
      </c>
      <c r="E5" s="39" t="s">
        <v>4</v>
      </c>
      <c r="F5" s="114" t="s">
        <v>257</v>
      </c>
      <c r="G5" s="8" t="s">
        <v>5</v>
      </c>
      <c r="J5" s="10"/>
      <c r="K5" s="10"/>
      <c r="L5" s="224"/>
      <c r="M5" s="224"/>
    </row>
    <row r="6" spans="1:14" ht="12" customHeight="1" x14ac:dyDescent="0.35">
      <c r="A6" s="224"/>
      <c r="B6" s="224"/>
      <c r="D6" s="115" t="s">
        <v>130</v>
      </c>
      <c r="E6" s="116">
        <v>9</v>
      </c>
      <c r="F6" s="255">
        <v>5601403.30579919</v>
      </c>
      <c r="G6" s="256">
        <v>5470589.1360466396</v>
      </c>
      <c r="H6" s="230"/>
      <c r="L6" s="224"/>
      <c r="M6" s="224"/>
      <c r="N6" s="234"/>
    </row>
    <row r="7" spans="1:14" ht="12" customHeight="1" x14ac:dyDescent="0.35">
      <c r="A7" s="224"/>
      <c r="B7" s="224"/>
      <c r="D7" s="115" t="s">
        <v>131</v>
      </c>
      <c r="E7" s="116">
        <v>10</v>
      </c>
      <c r="F7" s="255">
        <v>-4266812.1864510998</v>
      </c>
      <c r="G7" s="256">
        <v>-4052634.5061472198</v>
      </c>
      <c r="H7" s="230"/>
      <c r="L7" s="224"/>
      <c r="M7" s="224"/>
      <c r="N7" s="234"/>
    </row>
    <row r="8" spans="1:14" ht="15" thickBot="1" x14ac:dyDescent="0.4">
      <c r="A8" s="224"/>
      <c r="B8" s="224"/>
      <c r="D8" s="117" t="s">
        <v>132</v>
      </c>
      <c r="E8" s="116"/>
      <c r="F8" s="255">
        <v>-10317.8379562932</v>
      </c>
      <c r="G8" s="256">
        <v>-43324.778615753501</v>
      </c>
      <c r="H8" s="230"/>
      <c r="N8" s="234"/>
    </row>
    <row r="9" spans="1:14" ht="12" customHeight="1" thickBot="1" x14ac:dyDescent="0.4">
      <c r="A9" s="224"/>
      <c r="B9" s="224"/>
      <c r="D9" s="118" t="s">
        <v>133</v>
      </c>
      <c r="E9" s="119"/>
      <c r="F9" s="120">
        <v>1324273.2813917999</v>
      </c>
      <c r="G9" s="257">
        <v>1374629.8512836699</v>
      </c>
      <c r="H9" s="225"/>
      <c r="L9" s="235"/>
      <c r="N9" s="234"/>
    </row>
    <row r="10" spans="1:14" ht="12" customHeight="1" x14ac:dyDescent="0.35">
      <c r="A10" s="224"/>
      <c r="B10" s="224"/>
      <c r="D10" s="115" t="s">
        <v>134</v>
      </c>
      <c r="E10" s="116">
        <v>11</v>
      </c>
      <c r="F10" s="255">
        <v>3794139.9341222001</v>
      </c>
      <c r="G10" s="256">
        <v>3410404.4098304599</v>
      </c>
      <c r="H10" s="226"/>
      <c r="J10" s="150"/>
      <c r="L10" s="236"/>
      <c r="N10" s="234"/>
    </row>
    <row r="11" spans="1:14" ht="22.4" customHeight="1" x14ac:dyDescent="0.35">
      <c r="A11" s="224"/>
      <c r="B11" s="240"/>
      <c r="D11" s="115" t="s">
        <v>135</v>
      </c>
      <c r="E11" s="116">
        <v>11</v>
      </c>
      <c r="F11" s="255">
        <v>176870.640490166</v>
      </c>
      <c r="G11" s="256">
        <v>202578.432616762</v>
      </c>
      <c r="H11" s="226"/>
      <c r="N11" s="234"/>
    </row>
    <row r="12" spans="1:14" ht="12" customHeight="1" x14ac:dyDescent="0.35">
      <c r="A12" s="224"/>
      <c r="B12" s="224"/>
      <c r="D12" s="115" t="s">
        <v>136</v>
      </c>
      <c r="E12" s="116"/>
      <c r="F12" s="255">
        <v>714</v>
      </c>
      <c r="G12" s="256">
        <v>260</v>
      </c>
      <c r="H12" s="226"/>
      <c r="N12" s="234"/>
    </row>
    <row r="13" spans="1:14" ht="21" customHeight="1" x14ac:dyDescent="0.35">
      <c r="A13" s="240"/>
      <c r="B13" s="240"/>
      <c r="D13" s="115" t="s">
        <v>137</v>
      </c>
      <c r="E13" s="116">
        <v>11</v>
      </c>
      <c r="F13" s="255">
        <v>7094810.1771878004</v>
      </c>
      <c r="G13" s="256">
        <v>4540228.9281846602</v>
      </c>
      <c r="H13" s="226"/>
      <c r="N13" s="234"/>
    </row>
    <row r="14" spans="1:14" ht="12" customHeight="1" x14ac:dyDescent="0.35">
      <c r="A14" s="224"/>
      <c r="B14" s="224"/>
      <c r="D14" s="115" t="s">
        <v>138</v>
      </c>
      <c r="E14" s="116">
        <v>11</v>
      </c>
      <c r="F14" s="255">
        <v>-7439.2706448908702</v>
      </c>
      <c r="G14" s="256">
        <v>28842.974074955499</v>
      </c>
      <c r="H14" s="226"/>
      <c r="N14" s="234"/>
    </row>
    <row r="15" spans="1:14" ht="12" customHeight="1" x14ac:dyDescent="0.35">
      <c r="A15" s="224"/>
      <c r="B15" s="224"/>
      <c r="D15" s="115" t="s">
        <v>139</v>
      </c>
      <c r="E15" s="116">
        <v>11</v>
      </c>
      <c r="F15" s="255">
        <v>-36225</v>
      </c>
      <c r="G15" s="256">
        <v>-94636</v>
      </c>
      <c r="H15" s="226"/>
      <c r="N15" s="234"/>
    </row>
    <row r="16" spans="1:14" ht="12" customHeight="1" x14ac:dyDescent="0.35">
      <c r="A16" s="224"/>
      <c r="B16" s="224"/>
      <c r="D16" s="115" t="s">
        <v>140</v>
      </c>
      <c r="E16" s="116">
        <v>11</v>
      </c>
      <c r="F16" s="255">
        <v>-10660481.6727737</v>
      </c>
      <c r="G16" s="256">
        <v>-7475764.69921974</v>
      </c>
      <c r="H16" s="230"/>
      <c r="N16" s="234"/>
    </row>
    <row r="17" spans="1:14" ht="12" customHeight="1" thickBot="1" x14ac:dyDescent="0.4">
      <c r="A17" s="224"/>
      <c r="B17" s="224"/>
      <c r="D17" s="121" t="s">
        <v>141</v>
      </c>
      <c r="E17" s="122">
        <v>11</v>
      </c>
      <c r="F17" s="258">
        <v>113510.04100533199</v>
      </c>
      <c r="G17" s="259">
        <v>-64782</v>
      </c>
      <c r="N17" s="234"/>
    </row>
    <row r="18" spans="1:14" ht="12" customHeight="1" thickBot="1" x14ac:dyDescent="0.4">
      <c r="A18" s="224"/>
      <c r="B18" s="224"/>
      <c r="D18" s="118" t="s">
        <v>142</v>
      </c>
      <c r="E18" s="123"/>
      <c r="F18" s="260">
        <v>475898.84938686201</v>
      </c>
      <c r="G18" s="261">
        <v>547132.04548709898</v>
      </c>
      <c r="H18" s="225"/>
      <c r="J18" s="150"/>
      <c r="N18" s="234"/>
    </row>
    <row r="19" spans="1:14" ht="12" customHeight="1" x14ac:dyDescent="0.35">
      <c r="A19" s="224"/>
      <c r="B19" s="224"/>
      <c r="D19" s="124" t="s">
        <v>143</v>
      </c>
      <c r="E19" s="11"/>
      <c r="F19" s="255">
        <v>31805.629506830399</v>
      </c>
      <c r="G19" s="256">
        <v>14308.421765038</v>
      </c>
      <c r="N19" s="234"/>
    </row>
    <row r="20" spans="1:14" ht="12" customHeight="1" thickBot="1" x14ac:dyDescent="0.4">
      <c r="A20" s="224"/>
      <c r="B20" s="224"/>
      <c r="D20" s="40" t="s">
        <v>145</v>
      </c>
      <c r="E20" s="11"/>
      <c r="F20" s="255">
        <v>-320169.11178644263</v>
      </c>
      <c r="G20" s="256">
        <v>-335044.66427171277</v>
      </c>
      <c r="N20" s="234"/>
    </row>
    <row r="21" spans="1:14" ht="12" customHeight="1" thickBot="1" x14ac:dyDescent="0.4">
      <c r="A21" s="224"/>
      <c r="B21" s="224"/>
      <c r="D21" s="118" t="s">
        <v>146</v>
      </c>
      <c r="E21" s="123"/>
      <c r="F21" s="260">
        <v>-288363.48227961222</v>
      </c>
      <c r="G21" s="261">
        <v>-320736.24250667478</v>
      </c>
      <c r="H21" s="125"/>
      <c r="L21" s="237"/>
      <c r="N21" s="234"/>
    </row>
    <row r="22" spans="1:14" ht="12.75" customHeight="1" thickBot="1" x14ac:dyDescent="0.4">
      <c r="A22" s="224"/>
      <c r="B22" s="224"/>
      <c r="D22" s="126" t="s">
        <v>147</v>
      </c>
      <c r="E22" s="123"/>
      <c r="F22" s="120">
        <v>1511808.64849906</v>
      </c>
      <c r="G22" s="257">
        <v>1601025.6542640999</v>
      </c>
      <c r="J22" s="150"/>
      <c r="N22" s="234"/>
    </row>
    <row r="23" spans="1:14" ht="14.15" customHeight="1" thickBot="1" x14ac:dyDescent="0.4">
      <c r="A23" s="224"/>
      <c r="B23" s="224"/>
      <c r="D23" s="127" t="s">
        <v>148</v>
      </c>
      <c r="E23" s="22">
        <v>12</v>
      </c>
      <c r="F23" s="255">
        <v>-1653</v>
      </c>
      <c r="G23" s="256">
        <v>-3921</v>
      </c>
      <c r="N23" s="234"/>
    </row>
    <row r="24" spans="1:14" ht="12.75" customHeight="1" thickBot="1" x14ac:dyDescent="0.4">
      <c r="A24" s="224"/>
      <c r="B24" s="224"/>
      <c r="D24" s="118" t="s">
        <v>149</v>
      </c>
      <c r="E24" s="128"/>
      <c r="F24" s="120">
        <v>1510155.64849906</v>
      </c>
      <c r="G24" s="257">
        <v>1597104.6542640999</v>
      </c>
      <c r="J24" s="150"/>
      <c r="N24" s="234"/>
    </row>
    <row r="25" spans="1:14" ht="12" customHeight="1" x14ac:dyDescent="0.35">
      <c r="A25" s="224"/>
      <c r="B25" s="224"/>
      <c r="D25" s="10" t="s">
        <v>150</v>
      </c>
      <c r="E25" s="129"/>
      <c r="F25" s="255">
        <v>-95438</v>
      </c>
      <c r="G25" s="256">
        <v>-113008</v>
      </c>
      <c r="H25" s="226"/>
      <c r="J25" s="150"/>
      <c r="N25" s="234"/>
    </row>
    <row r="26" spans="1:14" ht="12" customHeight="1" x14ac:dyDescent="0.35">
      <c r="A26" s="224"/>
      <c r="B26" s="224"/>
      <c r="D26" s="10" t="s">
        <v>151</v>
      </c>
      <c r="E26" s="11"/>
      <c r="F26" s="255">
        <v>0</v>
      </c>
      <c r="G26" s="256">
        <v>0</v>
      </c>
      <c r="N26" s="234"/>
    </row>
    <row r="27" spans="1:14" ht="12" customHeight="1" x14ac:dyDescent="0.35">
      <c r="A27" s="224"/>
      <c r="B27" s="224"/>
      <c r="D27" s="10" t="s">
        <v>152</v>
      </c>
      <c r="E27" s="11"/>
      <c r="F27" s="255">
        <v>33783.098390074199</v>
      </c>
      <c r="G27" s="256">
        <v>42748.465167919603</v>
      </c>
      <c r="H27" s="226"/>
      <c r="N27" s="234"/>
    </row>
    <row r="28" spans="1:14" ht="12" customHeight="1" x14ac:dyDescent="0.35">
      <c r="A28" s="224"/>
      <c r="B28" s="224"/>
      <c r="D28" s="10" t="s">
        <v>153</v>
      </c>
      <c r="E28" s="11">
        <v>13</v>
      </c>
      <c r="F28" s="255">
        <v>-587402.71608005697</v>
      </c>
      <c r="G28" s="256">
        <v>-509715.19401415501</v>
      </c>
      <c r="H28" s="226"/>
      <c r="N28" s="234"/>
    </row>
    <row r="29" spans="1:14" ht="12" customHeight="1" thickBot="1" x14ac:dyDescent="0.4">
      <c r="A29" s="224"/>
      <c r="B29" s="224"/>
      <c r="D29" s="40" t="s">
        <v>154</v>
      </c>
      <c r="E29" s="130"/>
      <c r="F29" s="255">
        <v>0</v>
      </c>
      <c r="G29" s="256">
        <v>-12917</v>
      </c>
      <c r="H29" s="226"/>
      <c r="N29" s="234"/>
    </row>
    <row r="30" spans="1:14" ht="12" customHeight="1" thickBot="1" x14ac:dyDescent="0.4">
      <c r="A30" s="224"/>
      <c r="B30" s="224"/>
      <c r="D30" s="118" t="s">
        <v>90</v>
      </c>
      <c r="E30" s="13"/>
      <c r="F30" s="120">
        <v>861098.03080907196</v>
      </c>
      <c r="G30" s="257">
        <v>1004212.92541786</v>
      </c>
      <c r="N30" s="234"/>
    </row>
    <row r="31" spans="1:14" ht="12" customHeight="1" thickBot="1" x14ac:dyDescent="0.4">
      <c r="A31" s="224"/>
      <c r="B31" s="224"/>
      <c r="D31" s="43" t="s">
        <v>93</v>
      </c>
      <c r="E31" s="22"/>
      <c r="F31" s="255">
        <v>-160816.847874264</v>
      </c>
      <c r="G31" s="256">
        <v>-142999.161691152</v>
      </c>
      <c r="H31" s="226"/>
      <c r="N31" s="234"/>
    </row>
    <row r="32" spans="1:14" ht="12" customHeight="1" thickBot="1" x14ac:dyDescent="0.4">
      <c r="A32" s="224"/>
      <c r="B32" s="224"/>
      <c r="D32" s="12" t="s">
        <v>155</v>
      </c>
      <c r="E32" s="13"/>
      <c r="F32" s="120">
        <v>700281.18293480994</v>
      </c>
      <c r="G32" s="257">
        <v>861213.76372670894</v>
      </c>
      <c r="H32" s="238"/>
      <c r="N32" s="234"/>
    </row>
    <row r="33" spans="1:14" hidden="1" x14ac:dyDescent="0.35">
      <c r="A33" s="224"/>
      <c r="B33" s="224"/>
      <c r="F33" s="131"/>
      <c r="G33" s="131"/>
      <c r="N33" s="234"/>
    </row>
    <row r="34" spans="1:14" hidden="1" x14ac:dyDescent="0.35">
      <c r="A34" s="224"/>
      <c r="B34" s="224"/>
      <c r="D34" s="47" t="s">
        <v>156</v>
      </c>
      <c r="F34" s="132">
        <v>861214.76372671197</v>
      </c>
      <c r="G34" s="132">
        <v>782274.61874015001</v>
      </c>
      <c r="N34" s="234"/>
    </row>
    <row r="35" spans="1:14" hidden="1" x14ac:dyDescent="0.35">
      <c r="F35" s="133"/>
      <c r="G35" s="134"/>
    </row>
    <row r="36" spans="1:14" hidden="1" x14ac:dyDescent="0.35">
      <c r="D36" s="28" t="s">
        <v>157</v>
      </c>
      <c r="F36" s="28">
        <v>1</v>
      </c>
      <c r="G36" s="28">
        <v>-1.0477378964424133E-9</v>
      </c>
      <c r="H36" s="239"/>
    </row>
    <row r="37" spans="1:14" hidden="1" x14ac:dyDescent="0.35">
      <c r="D37" s="28" t="s">
        <v>158</v>
      </c>
      <c r="F37" s="28">
        <v>-3.4924596548080444E-9</v>
      </c>
      <c r="G37" s="28">
        <v>0</v>
      </c>
    </row>
    <row r="38" spans="1:14" hidden="1" x14ac:dyDescent="0.35">
      <c r="D38" s="28" t="s">
        <v>159</v>
      </c>
      <c r="F38" s="28">
        <v>-2.4447217583656311E-9</v>
      </c>
      <c r="G38" s="28">
        <v>-1.5133991837501526E-9</v>
      </c>
    </row>
    <row r="39" spans="1:14" ht="11.15" hidden="1" customHeight="1" x14ac:dyDescent="0.35">
      <c r="D39" s="28" t="s">
        <v>160</v>
      </c>
      <c r="E39" s="2"/>
      <c r="F39" s="28">
        <v>0</v>
      </c>
      <c r="G39" s="28">
        <v>0</v>
      </c>
    </row>
    <row r="40" spans="1:14" hidden="1" x14ac:dyDescent="0.35">
      <c r="D40" s="28" t="s">
        <v>161</v>
      </c>
      <c r="E40" s="2"/>
      <c r="F40" s="28">
        <v>-5.8207660913467407E-9</v>
      </c>
      <c r="G40" s="28">
        <v>-9.7788870334625244E-9</v>
      </c>
    </row>
    <row r="41" spans="1:14" hidden="1" x14ac:dyDescent="0.35">
      <c r="D41" s="28" t="s">
        <v>162</v>
      </c>
      <c r="F41" s="28">
        <v>0</v>
      </c>
      <c r="G41" s="28">
        <v>3.0267983675003052E-9</v>
      </c>
    </row>
    <row r="42" spans="1:14" hidden="1" x14ac:dyDescent="0.35">
      <c r="D42" s="28" t="s">
        <v>163</v>
      </c>
      <c r="E42" s="2"/>
      <c r="F42" s="28">
        <v>5.4715201258659363E-9</v>
      </c>
      <c r="G42" s="28">
        <v>2.6775524020195007E-9</v>
      </c>
    </row>
    <row r="43" spans="1:14" ht="12" hidden="1" customHeight="1" x14ac:dyDescent="0.35">
      <c r="D43" s="28" t="s">
        <v>164</v>
      </c>
      <c r="F43" s="28">
        <v>-3.9581209421157837E-9</v>
      </c>
      <c r="G43" s="28">
        <v>2.9103830456733704E-9</v>
      </c>
    </row>
    <row r="44" spans="1:14" hidden="1" x14ac:dyDescent="0.35">
      <c r="D44" s="28" t="s">
        <v>165</v>
      </c>
      <c r="F44" s="28">
        <v>-5.005858838558197E-9</v>
      </c>
      <c r="G44" s="28">
        <v>2.9103830456733704E-9</v>
      </c>
    </row>
    <row r="45" spans="1:14" hidden="1" x14ac:dyDescent="0.35"/>
    <row r="46" spans="1:14" hidden="1" x14ac:dyDescent="0.35">
      <c r="D46" s="36" t="s">
        <v>54</v>
      </c>
      <c r="E46" s="37" t="s">
        <v>4</v>
      </c>
      <c r="F46" s="37"/>
      <c r="G46" s="135">
        <v>45291</v>
      </c>
    </row>
    <row r="47" spans="1:14" hidden="1" x14ac:dyDescent="0.35">
      <c r="D47" s="40" t="s">
        <v>166</v>
      </c>
      <c r="E47" s="47"/>
      <c r="F47" s="47"/>
      <c r="G47" s="136"/>
    </row>
    <row r="48" spans="1:14" hidden="1" x14ac:dyDescent="0.35">
      <c r="D48" s="40" t="s">
        <v>167</v>
      </c>
      <c r="E48" s="47"/>
      <c r="F48" s="47"/>
      <c r="G48" s="136"/>
    </row>
    <row r="49" spans="4:7" ht="15" hidden="1" thickBot="1" x14ac:dyDescent="0.4">
      <c r="D49" s="43" t="s">
        <v>168</v>
      </c>
      <c r="E49" s="43"/>
      <c r="F49" s="43"/>
      <c r="G49" s="137"/>
    </row>
    <row r="50" spans="4:7" ht="15" hidden="1" thickBot="1" x14ac:dyDescent="0.4">
      <c r="D50" s="45" t="s">
        <v>169</v>
      </c>
      <c r="E50" s="45"/>
      <c r="F50" s="45"/>
      <c r="G50" s="138"/>
    </row>
    <row r="51" spans="4:7" hidden="1" x14ac:dyDescent="0.35">
      <c r="D51" s="40" t="s">
        <v>170</v>
      </c>
      <c r="E51" s="40"/>
      <c r="F51" s="40"/>
      <c r="G51" s="136"/>
    </row>
    <row r="52" spans="4:7" ht="24" hidden="1" x14ac:dyDescent="0.35">
      <c r="D52" s="40" t="s">
        <v>171</v>
      </c>
      <c r="E52" s="47"/>
      <c r="F52" s="47"/>
      <c r="G52" s="136"/>
    </row>
    <row r="53" spans="4:7" hidden="1" x14ac:dyDescent="0.35">
      <c r="D53" s="40" t="s">
        <v>172</v>
      </c>
      <c r="E53" s="47"/>
      <c r="F53" s="47"/>
      <c r="G53" s="136"/>
    </row>
    <row r="54" spans="4:7" hidden="1" x14ac:dyDescent="0.35">
      <c r="D54" s="40" t="s">
        <v>173</v>
      </c>
      <c r="E54" s="47"/>
      <c r="F54" s="47"/>
      <c r="G54" s="136"/>
    </row>
    <row r="55" spans="4:7" hidden="1" x14ac:dyDescent="0.35">
      <c r="D55" s="40" t="s">
        <v>174</v>
      </c>
      <c r="E55" s="47"/>
      <c r="F55" s="47"/>
      <c r="G55" s="136"/>
    </row>
    <row r="56" spans="4:7" hidden="1" x14ac:dyDescent="0.35">
      <c r="D56" s="40" t="s">
        <v>175</v>
      </c>
      <c r="E56" s="47"/>
      <c r="F56" s="47"/>
      <c r="G56" s="136"/>
    </row>
    <row r="57" spans="4:7" ht="24" hidden="1" x14ac:dyDescent="0.35">
      <c r="D57" s="139" t="s">
        <v>176</v>
      </c>
      <c r="E57" s="47"/>
      <c r="F57" s="47"/>
      <c r="G57" s="136"/>
    </row>
    <row r="58" spans="4:7" ht="15" hidden="1" thickBot="1" x14ac:dyDescent="0.4">
      <c r="D58" s="140" t="s">
        <v>177</v>
      </c>
      <c r="E58" s="140"/>
      <c r="F58" s="140"/>
      <c r="G58" s="141"/>
    </row>
    <row r="59" spans="4:7" ht="15" hidden="1" thickBot="1" x14ac:dyDescent="0.4">
      <c r="D59" s="45" t="s">
        <v>178</v>
      </c>
      <c r="E59" s="45"/>
      <c r="F59" s="45"/>
      <c r="G59" s="138"/>
    </row>
    <row r="60" spans="4:7" ht="15" hidden="1" thickBot="1" x14ac:dyDescent="0.4">
      <c r="D60" s="140" t="s">
        <v>179</v>
      </c>
      <c r="E60" s="48"/>
      <c r="F60" s="48"/>
      <c r="G60" s="142"/>
    </row>
    <row r="61" spans="4:7" ht="15" hidden="1" thickBot="1" x14ac:dyDescent="0.4">
      <c r="D61" s="143" t="s">
        <v>144</v>
      </c>
      <c r="E61" s="144"/>
      <c r="F61" s="144"/>
      <c r="G61" s="145"/>
    </row>
    <row r="62" spans="4:7" ht="15" hidden="1" thickBot="1" x14ac:dyDescent="0.4">
      <c r="D62" s="144" t="s">
        <v>180</v>
      </c>
      <c r="E62" s="144"/>
      <c r="F62" s="144"/>
      <c r="G62" s="145"/>
    </row>
    <row r="63" spans="4:7" ht="15" hidden="1" thickBot="1" x14ac:dyDescent="0.4">
      <c r="D63" s="48" t="s">
        <v>181</v>
      </c>
      <c r="E63" s="48"/>
      <c r="F63" s="48"/>
      <c r="G63" s="142"/>
    </row>
    <row r="64" spans="4:7" ht="23.15" hidden="1" customHeight="1" thickBot="1" x14ac:dyDescent="0.4">
      <c r="D64" s="48" t="s">
        <v>182</v>
      </c>
      <c r="E64" s="48"/>
      <c r="F64" s="48"/>
      <c r="G64" s="142"/>
    </row>
    <row r="65" spans="4:7" ht="23.15" hidden="1" customHeight="1" thickBot="1" x14ac:dyDescent="0.4">
      <c r="D65" s="48" t="s">
        <v>183</v>
      </c>
      <c r="E65" s="48"/>
      <c r="F65" s="48"/>
      <c r="G65" s="142"/>
    </row>
    <row r="66" spans="4:7" ht="15" hidden="1" thickBot="1" x14ac:dyDescent="0.4">
      <c r="D66" s="140" t="s">
        <v>184</v>
      </c>
      <c r="E66" s="140"/>
      <c r="F66" s="140"/>
      <c r="G66" s="141"/>
    </row>
    <row r="67" spans="4:7" ht="15" hidden="1" thickBot="1" x14ac:dyDescent="0.4">
      <c r="D67" s="45" t="s">
        <v>185</v>
      </c>
      <c r="E67" s="45"/>
      <c r="F67" s="45"/>
      <c r="G67" s="138"/>
    </row>
    <row r="68" spans="4:7" hidden="1" x14ac:dyDescent="0.35">
      <c r="D68" s="40" t="s">
        <v>186</v>
      </c>
      <c r="E68" s="40"/>
      <c r="F68" s="40"/>
      <c r="G68" s="136"/>
    </row>
    <row r="69" spans="4:7" hidden="1" x14ac:dyDescent="0.35">
      <c r="D69" s="40" t="s">
        <v>187</v>
      </c>
      <c r="E69" s="47"/>
      <c r="F69" s="47"/>
      <c r="G69" s="136"/>
    </row>
    <row r="70" spans="4:7" hidden="1" x14ac:dyDescent="0.35">
      <c r="D70" s="40" t="s">
        <v>188</v>
      </c>
      <c r="E70" s="47"/>
      <c r="F70" s="47"/>
      <c r="G70" s="136"/>
    </row>
    <row r="71" spans="4:7" hidden="1" x14ac:dyDescent="0.35">
      <c r="D71" s="40" t="s">
        <v>189</v>
      </c>
      <c r="E71" s="47"/>
      <c r="F71" s="47"/>
      <c r="G71" s="136"/>
    </row>
    <row r="72" spans="4:7" ht="15" hidden="1" thickBot="1" x14ac:dyDescent="0.4">
      <c r="D72" s="43" t="s">
        <v>190</v>
      </c>
      <c r="E72" s="43"/>
      <c r="F72" s="43"/>
      <c r="G72" s="137"/>
    </row>
    <row r="73" spans="4:7" ht="15" hidden="1" thickBot="1" x14ac:dyDescent="0.4">
      <c r="D73" s="45" t="s">
        <v>191</v>
      </c>
      <c r="E73" s="45"/>
      <c r="F73" s="45"/>
      <c r="G73" s="138"/>
    </row>
    <row r="74" spans="4:7" ht="15" hidden="1" thickBot="1" x14ac:dyDescent="0.4">
      <c r="D74" s="43" t="s">
        <v>192</v>
      </c>
      <c r="E74" s="43"/>
      <c r="F74" s="43"/>
      <c r="G74" s="137"/>
    </row>
    <row r="75" spans="4:7" ht="15" hidden="1" thickBot="1" x14ac:dyDescent="0.4">
      <c r="D75" s="45" t="s">
        <v>193</v>
      </c>
      <c r="E75" s="45"/>
      <c r="F75" s="45"/>
      <c r="G75" s="138"/>
    </row>
    <row r="76" spans="4:7" hidden="1" x14ac:dyDescent="0.35">
      <c r="D76" s="146"/>
    </row>
    <row r="77" spans="4:7" hidden="1" x14ac:dyDescent="0.35"/>
    <row r="78" spans="4:7" hidden="1" x14ac:dyDescent="0.35"/>
    <row r="79" spans="4:7" hidden="1" x14ac:dyDescent="0.35">
      <c r="D79" s="147"/>
    </row>
    <row r="80" spans="4:7" hidden="1" x14ac:dyDescent="0.35">
      <c r="D80" t="s">
        <v>194</v>
      </c>
    </row>
    <row r="81" spans="1:7" hidden="1" x14ac:dyDescent="0.35">
      <c r="D81" s="147"/>
    </row>
    <row r="82" spans="1:7" hidden="1" x14ac:dyDescent="0.35">
      <c r="D82" s="147"/>
    </row>
    <row r="83" spans="1:7" hidden="1" x14ac:dyDescent="0.35">
      <c r="D83" s="147"/>
    </row>
    <row r="84" spans="1:7" hidden="1" x14ac:dyDescent="0.35">
      <c r="D84" s="147"/>
    </row>
    <row r="85" spans="1:7" ht="15" hidden="1" thickBot="1" x14ac:dyDescent="0.4">
      <c r="A85" s="241"/>
      <c r="C85" s="34"/>
      <c r="D85" s="148"/>
      <c r="E85" s="149"/>
      <c r="F85" s="149"/>
      <c r="G85" s="149">
        <v>0</v>
      </c>
    </row>
    <row r="86" spans="1:7" hidden="1" x14ac:dyDescent="0.35">
      <c r="A86" s="242"/>
      <c r="D86" s="2"/>
      <c r="E86" s="150"/>
      <c r="F86" s="150"/>
      <c r="G86" s="150">
        <v>1045372</v>
      </c>
    </row>
    <row r="87" spans="1:7" hidden="1" x14ac:dyDescent="0.35">
      <c r="A87" s="242"/>
      <c r="D87" s="2"/>
      <c r="E87" s="150"/>
      <c r="F87" s="150"/>
      <c r="G87" s="150">
        <v>-43429</v>
      </c>
    </row>
    <row r="88" spans="1:7" hidden="1" x14ac:dyDescent="0.35">
      <c r="A88" s="242"/>
      <c r="D88" s="2"/>
      <c r="E88" s="150"/>
      <c r="F88" s="150"/>
      <c r="G88" s="150">
        <v>5556</v>
      </c>
    </row>
    <row r="89" spans="1:7" hidden="1" x14ac:dyDescent="0.35">
      <c r="A89" s="242"/>
      <c r="D89" s="2"/>
      <c r="E89" s="150"/>
      <c r="F89" s="150"/>
      <c r="G89" s="150">
        <v>-71521</v>
      </c>
    </row>
    <row r="90" spans="1:7" ht="15" hidden="1" thickBot="1" x14ac:dyDescent="0.4">
      <c r="A90" s="241"/>
      <c r="C90" s="34"/>
      <c r="D90" s="151"/>
      <c r="E90" s="149"/>
      <c r="F90" s="149"/>
      <c r="G90" s="149">
        <v>0</v>
      </c>
    </row>
    <row r="91" spans="1:7" hidden="1" x14ac:dyDescent="0.35">
      <c r="A91" s="242"/>
      <c r="D91" s="2"/>
      <c r="E91" s="152"/>
      <c r="F91" s="152"/>
      <c r="G91" s="152">
        <v>3467</v>
      </c>
    </row>
    <row r="92" spans="1:7" hidden="1" x14ac:dyDescent="0.35">
      <c r="A92" s="242"/>
      <c r="D92" s="2"/>
      <c r="E92" s="150"/>
      <c r="F92" s="150"/>
      <c r="G92" s="150">
        <v>-6009</v>
      </c>
    </row>
    <row r="93" spans="1:7" ht="15" hidden="1" thickBot="1" x14ac:dyDescent="0.4">
      <c r="A93" s="241"/>
      <c r="C93" s="34"/>
      <c r="D93" s="151"/>
      <c r="E93" s="149"/>
      <c r="F93" s="149"/>
      <c r="G93" s="149">
        <v>0</v>
      </c>
    </row>
    <row r="94" spans="1:7" hidden="1" x14ac:dyDescent="0.35">
      <c r="A94" s="242"/>
      <c r="D94" s="2"/>
      <c r="E94" s="150"/>
      <c r="F94" s="150"/>
      <c r="G94" s="150">
        <v>-2703</v>
      </c>
    </row>
    <row r="95" spans="1:7" hidden="1" x14ac:dyDescent="0.35">
      <c r="A95" s="242"/>
      <c r="D95" s="2"/>
      <c r="E95" s="150"/>
      <c r="F95" s="150"/>
      <c r="G95" s="150">
        <v>38570</v>
      </c>
    </row>
    <row r="96" spans="1:7" ht="15" hidden="1" thickBot="1" x14ac:dyDescent="0.4">
      <c r="A96" s="241"/>
      <c r="C96" s="34"/>
      <c r="D96" s="151"/>
      <c r="E96" s="149"/>
      <c r="F96" s="149"/>
      <c r="G96" s="149">
        <v>0</v>
      </c>
    </row>
    <row r="97" spans="1:35" ht="15" hidden="1" thickBot="1" x14ac:dyDescent="0.4">
      <c r="A97" s="52"/>
      <c r="C97" s="153"/>
      <c r="D97" s="153"/>
      <c r="E97" s="154"/>
      <c r="F97" s="154"/>
      <c r="G97" s="154">
        <v>0</v>
      </c>
    </row>
    <row r="98" spans="1:35" hidden="1" x14ac:dyDescent="0.35">
      <c r="D98" s="147"/>
    </row>
    <row r="99" spans="1:35" hidden="1" x14ac:dyDescent="0.35">
      <c r="D99" s="147"/>
    </row>
    <row r="100" spans="1:35" hidden="1" x14ac:dyDescent="0.35">
      <c r="D100" s="147"/>
    </row>
    <row r="101" spans="1:35" hidden="1" x14ac:dyDescent="0.35">
      <c r="D101" s="147"/>
    </row>
    <row r="102" spans="1:35" hidden="1" x14ac:dyDescent="0.35">
      <c r="D102" s="147"/>
    </row>
    <row r="103" spans="1:35" hidden="1" x14ac:dyDescent="0.35">
      <c r="D103" s="147"/>
    </row>
    <row r="104" spans="1:35" hidden="1" x14ac:dyDescent="0.35">
      <c r="D104" s="147"/>
    </row>
    <row r="105" spans="1:35" hidden="1" x14ac:dyDescent="0.35">
      <c r="D105" s="147"/>
    </row>
    <row r="106" spans="1:35" hidden="1" x14ac:dyDescent="0.35">
      <c r="D106" s="147"/>
    </row>
    <row r="107" spans="1:35" hidden="1" x14ac:dyDescent="0.35">
      <c r="D107" s="147"/>
    </row>
    <row r="108" spans="1:35" hidden="1" x14ac:dyDescent="0.35">
      <c r="D108" s="147"/>
    </row>
    <row r="109" spans="1:35" hidden="1" x14ac:dyDescent="0.35">
      <c r="D109" s="147"/>
    </row>
    <row r="110" spans="1:35" hidden="1" x14ac:dyDescent="0.35">
      <c r="D110" s="147"/>
    </row>
    <row r="111" spans="1:35" s="27" customFormat="1" x14ac:dyDescent="0.35">
      <c r="A111" s="2"/>
      <c r="B111" s="2"/>
      <c r="C111" s="2"/>
      <c r="D111" s="147"/>
      <c r="G111" s="110"/>
      <c r="H111" s="2"/>
      <c r="I111" s="2"/>
      <c r="J111" s="2"/>
      <c r="K111" s="2"/>
      <c r="L111" s="2"/>
      <c r="M111" s="2"/>
      <c r="N111" s="2"/>
      <c r="O111" s="2"/>
      <c r="P111" s="233"/>
      <c r="Q111" s="2"/>
      <c r="R111"/>
      <c r="S111"/>
      <c r="T111"/>
      <c r="U111"/>
      <c r="V111"/>
      <c r="W111"/>
      <c r="X111"/>
      <c r="Y111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s="27" customFormat="1" x14ac:dyDescent="0.35">
      <c r="A112" s="2"/>
      <c r="B112" s="2"/>
      <c r="C112" s="2"/>
      <c r="D112" s="147"/>
      <c r="G112" s="110"/>
      <c r="H112" s="2"/>
      <c r="I112" s="2"/>
      <c r="J112" s="2"/>
      <c r="K112" s="2"/>
      <c r="L112" s="2"/>
      <c r="M112" s="2"/>
      <c r="N112" s="2"/>
      <c r="O112" s="2"/>
      <c r="P112" s="233"/>
      <c r="Q112" s="2"/>
      <c r="R112"/>
      <c r="S112"/>
      <c r="T112"/>
      <c r="U112"/>
      <c r="V112"/>
      <c r="W112"/>
      <c r="X112"/>
      <c r="Y11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s="27" customFormat="1" x14ac:dyDescent="0.35">
      <c r="A113" s="2"/>
      <c r="B113" s="2"/>
      <c r="C113" s="2"/>
      <c r="D113" s="147"/>
      <c r="G113" s="110"/>
      <c r="H113" s="2"/>
      <c r="I113" s="2"/>
      <c r="J113" s="2"/>
      <c r="K113" s="2"/>
      <c r="L113" s="2"/>
      <c r="M113" s="2"/>
      <c r="N113" s="2"/>
      <c r="O113" s="2"/>
      <c r="P113" s="233"/>
      <c r="Q113" s="2"/>
      <c r="R113"/>
      <c r="S113"/>
      <c r="T113"/>
      <c r="U113"/>
      <c r="V113"/>
      <c r="W113"/>
      <c r="X113"/>
      <c r="Y113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s="27" customFormat="1" x14ac:dyDescent="0.35">
      <c r="A114" s="2"/>
      <c r="B114" s="2"/>
      <c r="C114" s="2"/>
      <c r="D114" s="147"/>
      <c r="G114" s="110"/>
      <c r="H114" s="2"/>
      <c r="I114" s="2"/>
      <c r="J114" s="2"/>
      <c r="K114" s="2"/>
      <c r="L114" s="2"/>
      <c r="M114" s="2"/>
      <c r="N114" s="2"/>
      <c r="O114" s="2"/>
      <c r="P114" s="233"/>
      <c r="Q114" s="2"/>
      <c r="R114"/>
      <c r="S114"/>
      <c r="T114"/>
      <c r="U114"/>
      <c r="V114"/>
      <c r="W114"/>
      <c r="X114"/>
      <c r="Y114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s="27" customFormat="1" x14ac:dyDescent="0.35">
      <c r="A115" s="2"/>
      <c r="B115" s="2"/>
      <c r="C115" s="2"/>
      <c r="D115" s="147"/>
      <c r="G115" s="110"/>
      <c r="H115" s="2"/>
      <c r="I115" s="2"/>
      <c r="J115" s="2"/>
      <c r="K115" s="2"/>
      <c r="L115" s="2"/>
      <c r="M115" s="2"/>
      <c r="N115" s="2"/>
      <c r="O115" s="2"/>
      <c r="P115" s="233"/>
      <c r="Q115" s="2"/>
      <c r="R115"/>
      <c r="S115"/>
      <c r="T115"/>
      <c r="U115"/>
      <c r="V115"/>
      <c r="W115"/>
      <c r="X115"/>
      <c r="Y115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s="27" customFormat="1" x14ac:dyDescent="0.35">
      <c r="A116" s="2"/>
      <c r="B116" s="2"/>
      <c r="C116" s="2"/>
      <c r="D116" s="147"/>
      <c r="G116" s="110"/>
      <c r="H116" s="2"/>
      <c r="I116" s="2"/>
      <c r="J116" s="2"/>
      <c r="K116" s="2"/>
      <c r="L116" s="2"/>
      <c r="M116" s="2"/>
      <c r="N116" s="2"/>
      <c r="O116" s="2"/>
      <c r="P116" s="233"/>
      <c r="Q116" s="2"/>
      <c r="R116"/>
      <c r="S116"/>
      <c r="T116"/>
      <c r="U116"/>
      <c r="V116"/>
      <c r="W116"/>
      <c r="X116"/>
      <c r="Y116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s="27" customFormat="1" x14ac:dyDescent="0.35">
      <c r="A117" s="2"/>
      <c r="B117" s="2"/>
      <c r="C117" s="2"/>
      <c r="D117" s="147"/>
      <c r="G117" s="110"/>
      <c r="H117" s="2"/>
      <c r="I117" s="2"/>
      <c r="J117" s="2"/>
      <c r="K117" s="2"/>
      <c r="L117" s="2"/>
      <c r="M117" s="2"/>
      <c r="N117" s="2"/>
      <c r="O117" s="2"/>
      <c r="P117" s="233"/>
      <c r="Q117" s="2"/>
      <c r="R117"/>
      <c r="S117"/>
      <c r="T117"/>
      <c r="U117"/>
      <c r="V117"/>
      <c r="W117"/>
      <c r="X117"/>
      <c r="Y117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s="27" customFormat="1" x14ac:dyDescent="0.35">
      <c r="A118" s="2"/>
      <c r="B118" s="2"/>
      <c r="C118" s="2"/>
      <c r="D118" s="147"/>
      <c r="G118" s="110"/>
      <c r="H118" s="2"/>
      <c r="I118" s="2"/>
      <c r="J118" s="2"/>
      <c r="K118" s="2"/>
      <c r="L118" s="2"/>
      <c r="M118" s="2"/>
      <c r="N118" s="2"/>
      <c r="O118" s="2"/>
      <c r="P118" s="233"/>
      <c r="Q118" s="2"/>
      <c r="R118"/>
      <c r="S118"/>
      <c r="T118"/>
      <c r="U118"/>
      <c r="V118"/>
      <c r="W118"/>
      <c r="X118"/>
      <c r="Y118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s="27" customFormat="1" x14ac:dyDescent="0.35">
      <c r="A119" s="2"/>
      <c r="B119" s="2"/>
      <c r="C119" s="2"/>
      <c r="D119" s="147"/>
      <c r="G119" s="110"/>
      <c r="H119" s="2"/>
      <c r="I119" s="2"/>
      <c r="J119" s="2"/>
      <c r="K119" s="2"/>
      <c r="L119" s="2"/>
      <c r="M119" s="2"/>
      <c r="N119" s="2"/>
      <c r="O119" s="2"/>
      <c r="P119" s="233"/>
      <c r="Q119" s="2"/>
      <c r="R119"/>
      <c r="S119"/>
      <c r="T119"/>
      <c r="U119"/>
      <c r="V119"/>
      <c r="W119"/>
      <c r="X119"/>
      <c r="Y119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s="27" customFormat="1" x14ac:dyDescent="0.35">
      <c r="A120" s="2"/>
      <c r="B120" s="2"/>
      <c r="C120" s="2"/>
      <c r="D120" s="147"/>
      <c r="G120" s="110"/>
      <c r="H120" s="2"/>
      <c r="I120" s="2"/>
      <c r="J120" s="2"/>
      <c r="K120" s="2"/>
      <c r="L120" s="2"/>
      <c r="M120" s="2"/>
      <c r="N120" s="2"/>
      <c r="O120" s="2"/>
      <c r="P120" s="233"/>
      <c r="Q120" s="2"/>
      <c r="R120"/>
      <c r="S120"/>
      <c r="T120"/>
      <c r="U120"/>
      <c r="V120"/>
      <c r="W120"/>
      <c r="X120"/>
      <c r="Y120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s="27" customFormat="1" x14ac:dyDescent="0.35">
      <c r="A121" s="2"/>
      <c r="B121" s="2"/>
      <c r="C121" s="2"/>
      <c r="D121" s="147"/>
      <c r="G121" s="110"/>
      <c r="H121" s="2"/>
      <c r="I121" s="2"/>
      <c r="J121" s="2"/>
      <c r="K121" s="2"/>
      <c r="L121" s="2"/>
      <c r="M121" s="2"/>
      <c r="N121" s="2"/>
      <c r="O121" s="2"/>
      <c r="P121" s="233"/>
      <c r="Q121" s="2"/>
      <c r="R121"/>
      <c r="S121"/>
      <c r="T121"/>
      <c r="U121"/>
      <c r="V121"/>
      <c r="W121"/>
      <c r="X121"/>
      <c r="Y121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s="27" customFormat="1" x14ac:dyDescent="0.35">
      <c r="A122" s="2"/>
      <c r="B122" s="2"/>
      <c r="C122" s="2"/>
      <c r="D122" s="147"/>
      <c r="G122" s="110"/>
      <c r="H122" s="2"/>
      <c r="I122" s="2"/>
      <c r="J122" s="2"/>
      <c r="K122" s="2"/>
      <c r="L122" s="2"/>
      <c r="M122" s="2"/>
      <c r="N122" s="2"/>
      <c r="O122" s="2"/>
      <c r="P122" s="233"/>
      <c r="Q122" s="2"/>
      <c r="R122"/>
      <c r="S122"/>
      <c r="T122"/>
      <c r="U122"/>
      <c r="V122"/>
      <c r="W122"/>
      <c r="X122"/>
      <c r="Y12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s="27" customFormat="1" x14ac:dyDescent="0.35">
      <c r="A123" s="2"/>
      <c r="B123" s="2"/>
      <c r="C123" s="2"/>
      <c r="D123" s="147"/>
      <c r="G123" s="110"/>
      <c r="H123" s="2"/>
      <c r="I123" s="2"/>
      <c r="J123" s="2"/>
      <c r="K123" s="2"/>
      <c r="L123" s="2"/>
      <c r="M123" s="2"/>
      <c r="N123" s="2"/>
      <c r="O123" s="2"/>
      <c r="P123" s="233"/>
      <c r="Q123" s="2"/>
      <c r="R123"/>
      <c r="S123"/>
      <c r="T123"/>
      <c r="U123"/>
      <c r="V123"/>
      <c r="W123"/>
      <c r="X123"/>
      <c r="Y123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s="27" customFormat="1" x14ac:dyDescent="0.35">
      <c r="A124" s="2"/>
      <c r="B124" s="2"/>
      <c r="C124" s="2"/>
      <c r="D124" s="147"/>
      <c r="G124" s="110"/>
      <c r="H124" s="2"/>
      <c r="I124" s="2"/>
      <c r="J124" s="2"/>
      <c r="K124" s="2"/>
      <c r="L124" s="2"/>
      <c r="M124" s="2"/>
      <c r="N124" s="2"/>
      <c r="O124" s="2"/>
      <c r="P124" s="233"/>
      <c r="Q124" s="2"/>
      <c r="R124"/>
      <c r="S124"/>
      <c r="T124"/>
      <c r="U124"/>
      <c r="V124"/>
      <c r="W124"/>
      <c r="X124"/>
      <c r="Y124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s="27" customFormat="1" x14ac:dyDescent="0.35">
      <c r="A125" s="2"/>
      <c r="B125" s="2"/>
      <c r="C125" s="2"/>
      <c r="D125" s="147"/>
      <c r="G125" s="110"/>
      <c r="H125" s="2"/>
      <c r="I125" s="2"/>
      <c r="J125" s="2"/>
      <c r="K125" s="2"/>
      <c r="L125" s="2"/>
      <c r="M125" s="2"/>
      <c r="N125" s="2"/>
      <c r="O125" s="2"/>
      <c r="P125" s="233"/>
      <c r="Q125" s="2"/>
      <c r="R125"/>
      <c r="S125"/>
      <c r="T125"/>
      <c r="U125"/>
      <c r="V125"/>
      <c r="W125"/>
      <c r="X125"/>
      <c r="Y125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s="27" customFormat="1" x14ac:dyDescent="0.35">
      <c r="A126" s="2"/>
      <c r="B126" s="2"/>
      <c r="C126" s="2"/>
      <c r="D126" s="147"/>
      <c r="G126" s="110"/>
      <c r="H126" s="2"/>
      <c r="I126" s="2"/>
      <c r="J126" s="2"/>
      <c r="K126" s="2"/>
      <c r="L126" s="2"/>
      <c r="M126" s="2"/>
      <c r="N126" s="2"/>
      <c r="O126" s="2"/>
      <c r="P126" s="233"/>
      <c r="Q126" s="2"/>
      <c r="R126"/>
      <c r="S126"/>
      <c r="T126"/>
      <c r="U126"/>
      <c r="V126"/>
      <c r="W126"/>
      <c r="X126"/>
      <c r="Y126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s="27" customFormat="1" x14ac:dyDescent="0.35">
      <c r="A127" s="2"/>
      <c r="B127" s="2"/>
      <c r="C127" s="2"/>
      <c r="D127" s="147"/>
      <c r="G127" s="110"/>
      <c r="H127" s="2"/>
      <c r="I127" s="2"/>
      <c r="J127" s="2"/>
      <c r="K127" s="2"/>
      <c r="L127" s="2"/>
      <c r="M127" s="2"/>
      <c r="N127" s="2"/>
      <c r="O127" s="2"/>
      <c r="P127" s="233"/>
      <c r="Q127" s="2"/>
      <c r="R127"/>
      <c r="S127"/>
      <c r="T127"/>
      <c r="U127"/>
      <c r="V127"/>
      <c r="W127"/>
      <c r="X127"/>
      <c r="Y127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s="27" customFormat="1" x14ac:dyDescent="0.35">
      <c r="A128" s="2"/>
      <c r="B128" s="2"/>
      <c r="C128" s="2"/>
      <c r="D128" s="147"/>
      <c r="G128" s="110"/>
      <c r="H128" s="2"/>
      <c r="I128" s="2"/>
      <c r="J128" s="2"/>
      <c r="K128" s="2"/>
      <c r="L128" s="2"/>
      <c r="M128" s="2"/>
      <c r="N128" s="2"/>
      <c r="O128" s="2"/>
      <c r="P128" s="233"/>
      <c r="Q128" s="2"/>
      <c r="R128"/>
      <c r="S128"/>
      <c r="T128"/>
      <c r="U128"/>
      <c r="V128"/>
      <c r="W128"/>
      <c r="X128"/>
      <c r="Y128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s="27" customFormat="1" x14ac:dyDescent="0.35">
      <c r="A129" s="2"/>
      <c r="B129" s="2"/>
      <c r="C129" s="2"/>
      <c r="D129" s="147"/>
      <c r="G129" s="110"/>
      <c r="H129" s="2"/>
      <c r="I129" s="2"/>
      <c r="J129" s="2"/>
      <c r="K129" s="2"/>
      <c r="L129" s="2"/>
      <c r="M129" s="2"/>
      <c r="N129" s="2"/>
      <c r="O129" s="2"/>
      <c r="P129" s="233"/>
      <c r="Q129" s="2"/>
      <c r="R129"/>
      <c r="S129"/>
      <c r="T129"/>
      <c r="U129"/>
      <c r="V129"/>
      <c r="W129"/>
      <c r="X129"/>
      <c r="Y129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s="27" customFormat="1" x14ac:dyDescent="0.35">
      <c r="A130" s="2"/>
      <c r="B130" s="2"/>
      <c r="C130" s="2"/>
      <c r="D130" s="147"/>
      <c r="G130" s="110"/>
      <c r="H130" s="2"/>
      <c r="I130" s="2"/>
      <c r="J130" s="2"/>
      <c r="K130" s="2"/>
      <c r="L130" s="2"/>
      <c r="M130" s="2"/>
      <c r="N130" s="2"/>
      <c r="O130" s="2"/>
      <c r="P130" s="233"/>
      <c r="Q130" s="2"/>
      <c r="R130"/>
      <c r="S130"/>
      <c r="T130"/>
      <c r="U130"/>
      <c r="V130"/>
      <c r="W130"/>
      <c r="X130"/>
      <c r="Y130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s="27" customFormat="1" x14ac:dyDescent="0.35">
      <c r="A131" s="2"/>
      <c r="B131" s="2"/>
      <c r="C131" s="2"/>
      <c r="D131" s="147"/>
      <c r="G131" s="110"/>
      <c r="H131" s="2"/>
      <c r="I131" s="2"/>
      <c r="J131" s="2"/>
      <c r="K131" s="2"/>
      <c r="L131" s="2"/>
      <c r="M131" s="2"/>
      <c r="N131" s="2"/>
      <c r="O131" s="2"/>
      <c r="P131" s="233"/>
      <c r="Q131" s="2"/>
      <c r="R131"/>
      <c r="S131"/>
      <c r="T131"/>
      <c r="U131"/>
      <c r="V131"/>
      <c r="W131"/>
      <c r="X131"/>
      <c r="Y131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s="27" customFormat="1" x14ac:dyDescent="0.35">
      <c r="A132" s="2"/>
      <c r="B132" s="2"/>
      <c r="C132" s="2"/>
      <c r="D132" s="147"/>
      <c r="G132" s="110"/>
      <c r="H132" s="2"/>
      <c r="I132" s="2"/>
      <c r="J132" s="2"/>
      <c r="K132" s="2"/>
      <c r="L132" s="2"/>
      <c r="M132" s="2"/>
      <c r="N132" s="2"/>
      <c r="O132" s="2"/>
      <c r="P132" s="233"/>
      <c r="Q132" s="2"/>
      <c r="R132"/>
      <c r="S132"/>
      <c r="T132"/>
      <c r="U132"/>
      <c r="V132"/>
      <c r="W132"/>
      <c r="X132"/>
      <c r="Y13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s="27" customFormat="1" x14ac:dyDescent="0.35">
      <c r="A133" s="2"/>
      <c r="B133" s="2"/>
      <c r="C133" s="2"/>
      <c r="D133" s="147"/>
      <c r="G133" s="110"/>
      <c r="H133" s="2"/>
      <c r="I133" s="2"/>
      <c r="J133" s="2"/>
      <c r="K133" s="2"/>
      <c r="L133" s="2"/>
      <c r="M133" s="2"/>
      <c r="N133" s="2"/>
      <c r="O133" s="2"/>
      <c r="P133" s="233"/>
      <c r="Q133" s="2"/>
      <c r="R133"/>
      <c r="S133"/>
      <c r="T133"/>
      <c r="U133"/>
      <c r="V133"/>
      <c r="W133"/>
      <c r="X133"/>
      <c r="Y133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s="27" customFormat="1" x14ac:dyDescent="0.35">
      <c r="A134" s="2"/>
      <c r="B134" s="2"/>
      <c r="C134" s="2"/>
      <c r="D134" s="147"/>
      <c r="G134" s="110"/>
      <c r="H134" s="2"/>
      <c r="I134" s="2"/>
      <c r="J134" s="2"/>
      <c r="K134" s="2"/>
      <c r="L134" s="2"/>
      <c r="M134" s="2"/>
      <c r="N134" s="2"/>
      <c r="O134" s="2"/>
      <c r="P134" s="233"/>
      <c r="Q134" s="2"/>
      <c r="R134"/>
      <c r="S134"/>
      <c r="T134"/>
      <c r="U134"/>
      <c r="V134"/>
      <c r="W134"/>
      <c r="X134"/>
      <c r="Y134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s="27" customFormat="1" x14ac:dyDescent="0.35">
      <c r="A135" s="2"/>
      <c r="B135" s="2"/>
      <c r="C135" s="2"/>
      <c r="D135" s="147"/>
      <c r="G135" s="110"/>
      <c r="H135" s="2"/>
      <c r="I135" s="2"/>
      <c r="J135" s="2"/>
      <c r="K135" s="2"/>
      <c r="L135" s="2"/>
      <c r="M135" s="2"/>
      <c r="N135" s="2"/>
      <c r="O135" s="2"/>
      <c r="P135" s="233"/>
      <c r="Q135" s="2"/>
      <c r="R135"/>
      <c r="S135"/>
      <c r="T135"/>
      <c r="U135"/>
      <c r="V135"/>
      <c r="W135"/>
      <c r="X135"/>
      <c r="Y135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s="27" customFormat="1" x14ac:dyDescent="0.35">
      <c r="A136" s="2"/>
      <c r="B136" s="2"/>
      <c r="C136" s="2"/>
      <c r="D136" s="147"/>
      <c r="G136" s="110"/>
      <c r="H136" s="2"/>
      <c r="I136" s="2"/>
      <c r="J136" s="2"/>
      <c r="K136" s="2"/>
      <c r="L136" s="2"/>
      <c r="M136" s="2"/>
      <c r="N136" s="2"/>
      <c r="O136" s="2"/>
      <c r="P136" s="233"/>
      <c r="Q136" s="2"/>
      <c r="R136"/>
      <c r="S136"/>
      <c r="T136"/>
      <c r="U136"/>
      <c r="V136"/>
      <c r="W136"/>
      <c r="X136"/>
      <c r="Y136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s="27" customFormat="1" x14ac:dyDescent="0.35">
      <c r="A137" s="2"/>
      <c r="B137" s="2"/>
      <c r="C137" s="2"/>
      <c r="D137" s="147"/>
      <c r="G137" s="110"/>
      <c r="H137" s="2"/>
      <c r="I137" s="2"/>
      <c r="J137" s="2"/>
      <c r="K137" s="2"/>
      <c r="L137" s="2"/>
      <c r="M137" s="2"/>
      <c r="N137" s="2"/>
      <c r="O137" s="2"/>
      <c r="P137" s="233"/>
      <c r="Q137" s="2"/>
      <c r="R137"/>
      <c r="S137"/>
      <c r="T137"/>
      <c r="U137"/>
      <c r="V137"/>
      <c r="W137"/>
      <c r="X137"/>
      <c r="Y137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s="27" customFormat="1" x14ac:dyDescent="0.35">
      <c r="A138" s="2"/>
      <c r="B138" s="2"/>
      <c r="C138" s="2"/>
      <c r="D138" s="147"/>
      <c r="G138" s="110"/>
      <c r="H138" s="2"/>
      <c r="I138" s="2"/>
      <c r="J138" s="2"/>
      <c r="K138" s="2"/>
      <c r="L138" s="2"/>
      <c r="M138" s="2"/>
      <c r="N138" s="2"/>
      <c r="O138" s="2"/>
      <c r="P138" s="233"/>
      <c r="Q138" s="2"/>
      <c r="R138"/>
      <c r="S138"/>
      <c r="T138"/>
      <c r="U138"/>
      <c r="V138"/>
      <c r="W138"/>
      <c r="X138"/>
      <c r="Y138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s="27" customFormat="1" x14ac:dyDescent="0.35">
      <c r="A139" s="2"/>
      <c r="B139" s="2"/>
      <c r="C139" s="2"/>
      <c r="D139" s="147"/>
      <c r="G139" s="110"/>
      <c r="H139" s="2"/>
      <c r="I139" s="2"/>
      <c r="J139" s="2"/>
      <c r="K139" s="2"/>
      <c r="L139" s="2"/>
      <c r="M139" s="2"/>
      <c r="N139" s="2"/>
      <c r="O139" s="2"/>
      <c r="P139" s="233"/>
      <c r="Q139" s="2"/>
      <c r="R139"/>
      <c r="S139"/>
      <c r="T139"/>
      <c r="U139"/>
      <c r="V139"/>
      <c r="W139"/>
      <c r="X139"/>
      <c r="Y139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s="27" customFormat="1" x14ac:dyDescent="0.35">
      <c r="A140" s="2"/>
      <c r="B140" s="2"/>
      <c r="C140" s="2"/>
      <c r="D140" s="147"/>
      <c r="G140" s="110"/>
      <c r="H140" s="2"/>
      <c r="I140" s="2"/>
      <c r="J140" s="2"/>
      <c r="K140" s="2"/>
      <c r="L140" s="2"/>
      <c r="M140" s="2"/>
      <c r="N140" s="2"/>
      <c r="O140" s="2"/>
      <c r="P140" s="233"/>
      <c r="Q140" s="2"/>
      <c r="R140"/>
      <c r="S140"/>
      <c r="T140"/>
      <c r="U140"/>
      <c r="V140"/>
      <c r="W140"/>
      <c r="X140"/>
      <c r="Y140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s="27" customFormat="1" x14ac:dyDescent="0.35">
      <c r="A141" s="2"/>
      <c r="B141" s="2"/>
      <c r="C141" s="2"/>
      <c r="D141" s="147"/>
      <c r="G141" s="110"/>
      <c r="H141" s="2"/>
      <c r="I141" s="2"/>
      <c r="J141" s="2"/>
      <c r="K141" s="2"/>
      <c r="L141" s="2"/>
      <c r="M141" s="2"/>
      <c r="N141" s="2"/>
      <c r="O141" s="2"/>
      <c r="P141" s="233"/>
      <c r="Q141" s="2"/>
      <c r="R141"/>
      <c r="S141"/>
      <c r="T141"/>
      <c r="U141"/>
      <c r="V141"/>
      <c r="W141"/>
      <c r="X141"/>
      <c r="Y141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s="27" customFormat="1" x14ac:dyDescent="0.35">
      <c r="A142" s="2"/>
      <c r="B142" s="2"/>
      <c r="C142" s="2"/>
      <c r="D142" s="147"/>
      <c r="G142" s="110"/>
      <c r="H142" s="2"/>
      <c r="I142" s="2"/>
      <c r="J142" s="2"/>
      <c r="K142" s="2"/>
      <c r="L142" s="2"/>
      <c r="M142" s="2"/>
      <c r="N142" s="2"/>
      <c r="O142" s="2"/>
      <c r="P142" s="233"/>
      <c r="Q142" s="2"/>
      <c r="R142"/>
      <c r="S142"/>
      <c r="T142"/>
      <c r="U142"/>
      <c r="V142"/>
      <c r="W142"/>
      <c r="X142"/>
      <c r="Y14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s="27" customFormat="1" x14ac:dyDescent="0.35">
      <c r="A143" s="2"/>
      <c r="B143" s="2"/>
      <c r="C143" s="2"/>
      <c r="D143" s="147"/>
      <c r="G143" s="110"/>
      <c r="H143" s="2"/>
      <c r="I143" s="2"/>
      <c r="J143" s="2"/>
      <c r="K143" s="2"/>
      <c r="L143" s="2"/>
      <c r="M143" s="2"/>
      <c r="N143" s="2"/>
      <c r="O143" s="2"/>
      <c r="P143" s="233"/>
      <c r="Q143" s="2"/>
      <c r="R143"/>
      <c r="S143"/>
      <c r="T143"/>
      <c r="U143"/>
      <c r="V143"/>
      <c r="W143"/>
      <c r="X143"/>
      <c r="Y143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s="27" customFormat="1" x14ac:dyDescent="0.35">
      <c r="A144" s="2"/>
      <c r="B144" s="2"/>
      <c r="C144" s="2"/>
      <c r="D144" s="147"/>
      <c r="G144" s="110"/>
      <c r="H144" s="2"/>
      <c r="I144" s="2"/>
      <c r="J144" s="2"/>
      <c r="K144" s="2"/>
      <c r="L144" s="2"/>
      <c r="M144" s="2"/>
      <c r="N144" s="2"/>
      <c r="O144" s="2"/>
      <c r="P144" s="233"/>
      <c r="Q144" s="2"/>
      <c r="R144"/>
      <c r="S144"/>
      <c r="T144"/>
      <c r="U144"/>
      <c r="V144"/>
      <c r="W144"/>
      <c r="X144"/>
      <c r="Y144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s="27" customFormat="1" x14ac:dyDescent="0.35">
      <c r="A145" s="2"/>
      <c r="B145" s="2"/>
      <c r="C145" s="2"/>
      <c r="D145" s="147"/>
      <c r="G145" s="110"/>
      <c r="H145" s="2"/>
      <c r="I145" s="2"/>
      <c r="J145" s="2"/>
      <c r="K145" s="2"/>
      <c r="L145" s="2"/>
      <c r="M145" s="2"/>
      <c r="N145" s="2"/>
      <c r="O145" s="2"/>
      <c r="P145" s="233"/>
      <c r="Q145" s="2"/>
      <c r="R145"/>
      <c r="S145"/>
      <c r="T145"/>
      <c r="U145"/>
      <c r="V145"/>
      <c r="W145"/>
      <c r="X145"/>
      <c r="Y145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s="27" customFormat="1" x14ac:dyDescent="0.35">
      <c r="A146" s="2"/>
      <c r="B146" s="2"/>
      <c r="C146" s="2"/>
      <c r="D146" s="147"/>
      <c r="G146" s="110"/>
      <c r="H146" s="2"/>
      <c r="I146" s="2"/>
      <c r="J146" s="2"/>
      <c r="K146" s="2"/>
      <c r="L146" s="2"/>
      <c r="M146" s="2"/>
      <c r="N146" s="2"/>
      <c r="O146" s="2"/>
      <c r="P146" s="233"/>
      <c r="Q146" s="2"/>
      <c r="R146"/>
      <c r="S146"/>
      <c r="T146"/>
      <c r="U146"/>
      <c r="V146"/>
      <c r="W146"/>
      <c r="X146"/>
      <c r="Y146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s="27" customFormat="1" x14ac:dyDescent="0.35">
      <c r="A147" s="2"/>
      <c r="B147" s="2"/>
      <c r="C147" s="2"/>
      <c r="D147" s="147"/>
      <c r="G147" s="110"/>
      <c r="H147" s="2"/>
      <c r="I147" s="2"/>
      <c r="J147" s="2"/>
      <c r="K147" s="2"/>
      <c r="L147" s="2"/>
      <c r="M147" s="2"/>
      <c r="N147" s="2"/>
      <c r="O147" s="2"/>
      <c r="P147" s="233"/>
      <c r="Q147" s="2"/>
      <c r="R147"/>
      <c r="S147"/>
      <c r="T147"/>
      <c r="U147"/>
      <c r="V147"/>
      <c r="W147"/>
      <c r="X147"/>
      <c r="Y147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s="27" customFormat="1" x14ac:dyDescent="0.35">
      <c r="A148" s="2"/>
      <c r="B148" s="2"/>
      <c r="C148" s="2"/>
      <c r="D148" s="147"/>
      <c r="G148" s="110"/>
      <c r="H148" s="2"/>
      <c r="I148" s="2"/>
      <c r="J148" s="2"/>
      <c r="K148" s="2"/>
      <c r="L148" s="2"/>
      <c r="M148" s="2"/>
      <c r="N148" s="2"/>
      <c r="O148" s="2"/>
      <c r="P148" s="233"/>
      <c r="Q148" s="2"/>
      <c r="R148"/>
      <c r="S148"/>
      <c r="T148"/>
      <c r="U148"/>
      <c r="V148"/>
      <c r="W148"/>
      <c r="X148"/>
      <c r="Y148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s="27" customFormat="1" x14ac:dyDescent="0.35">
      <c r="A149" s="2"/>
      <c r="B149" s="2"/>
      <c r="C149" s="2"/>
      <c r="D149" s="147"/>
      <c r="G149" s="110"/>
      <c r="H149" s="2"/>
      <c r="I149" s="2"/>
      <c r="J149" s="2"/>
      <c r="K149" s="2"/>
      <c r="L149" s="2"/>
      <c r="M149" s="2"/>
      <c r="N149" s="2"/>
      <c r="O149" s="2"/>
      <c r="P149" s="233"/>
      <c r="Q149" s="2"/>
      <c r="R149"/>
      <c r="S149"/>
      <c r="T149"/>
      <c r="U149"/>
      <c r="V149"/>
      <c r="W149"/>
      <c r="X149"/>
      <c r="Y149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s="27" customFormat="1" x14ac:dyDescent="0.35">
      <c r="A150" s="2"/>
      <c r="B150" s="2"/>
      <c r="C150" s="2"/>
      <c r="D150" s="147"/>
      <c r="G150" s="110"/>
      <c r="H150" s="2"/>
      <c r="I150" s="2"/>
      <c r="J150" s="2"/>
      <c r="K150" s="2"/>
      <c r="L150" s="2"/>
      <c r="M150" s="2"/>
      <c r="N150" s="2"/>
      <c r="O150" s="2"/>
      <c r="P150" s="233"/>
      <c r="Q150" s="2"/>
      <c r="R150"/>
      <c r="S150"/>
      <c r="T150"/>
      <c r="U150"/>
      <c r="V150"/>
      <c r="W150"/>
      <c r="X150"/>
      <c r="Y150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s="27" customFormat="1" x14ac:dyDescent="0.35">
      <c r="A151" s="2"/>
      <c r="B151" s="2"/>
      <c r="C151" s="2"/>
      <c r="D151" s="147"/>
      <c r="G151" s="110"/>
      <c r="H151" s="2"/>
      <c r="I151" s="2"/>
      <c r="J151" s="2"/>
      <c r="K151" s="2"/>
      <c r="L151" s="2"/>
      <c r="M151" s="2"/>
      <c r="N151" s="2"/>
      <c r="O151" s="2"/>
      <c r="P151" s="233"/>
      <c r="Q151" s="2"/>
      <c r="R151"/>
      <c r="S151"/>
      <c r="T151"/>
      <c r="U151"/>
      <c r="V151"/>
      <c r="W151"/>
      <c r="X151"/>
      <c r="Y151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s="27" customFormat="1" x14ac:dyDescent="0.35">
      <c r="A152" s="2"/>
      <c r="B152" s="2"/>
      <c r="C152" s="2"/>
      <c r="D152" s="147"/>
      <c r="G152" s="110"/>
      <c r="H152" s="2"/>
      <c r="I152" s="2"/>
      <c r="J152" s="2"/>
      <c r="K152" s="2"/>
      <c r="L152" s="2"/>
      <c r="M152" s="2"/>
      <c r="N152" s="2"/>
      <c r="O152" s="2"/>
      <c r="P152" s="233"/>
      <c r="Q152" s="2"/>
      <c r="R152"/>
      <c r="S152"/>
      <c r="T152"/>
      <c r="U152"/>
      <c r="V152"/>
      <c r="W152"/>
      <c r="X152"/>
      <c r="Y15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s="27" customFormat="1" x14ac:dyDescent="0.35">
      <c r="A153" s="2"/>
      <c r="B153" s="2"/>
      <c r="C153" s="2"/>
      <c r="D153" s="147"/>
      <c r="G153" s="110"/>
      <c r="H153" s="2"/>
      <c r="I153" s="2"/>
      <c r="J153" s="2"/>
      <c r="K153" s="2"/>
      <c r="L153" s="2"/>
      <c r="M153" s="2"/>
      <c r="N153" s="2"/>
      <c r="O153" s="2"/>
      <c r="P153" s="233"/>
      <c r="Q153" s="2"/>
      <c r="R153"/>
      <c r="S153"/>
      <c r="T153"/>
      <c r="U153"/>
      <c r="V153"/>
      <c r="W153"/>
      <c r="X153"/>
      <c r="Y153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s="27" customFormat="1" x14ac:dyDescent="0.35">
      <c r="A154" s="2"/>
      <c r="B154" s="2"/>
      <c r="C154" s="2"/>
      <c r="D154" s="147"/>
      <c r="G154" s="110"/>
      <c r="H154" s="2"/>
      <c r="I154" s="2"/>
      <c r="J154" s="2"/>
      <c r="K154" s="2"/>
      <c r="L154" s="2"/>
      <c r="M154" s="2"/>
      <c r="N154" s="2"/>
      <c r="O154" s="2"/>
      <c r="P154" s="233"/>
      <c r="Q154" s="2"/>
      <c r="R154"/>
      <c r="S154"/>
      <c r="T154"/>
      <c r="U154"/>
      <c r="V154"/>
      <c r="W154"/>
      <c r="X154"/>
      <c r="Y154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B1:U172"/>
  <sheetViews>
    <sheetView showGridLines="0" tabSelected="1" topLeftCell="A5" zoomScale="80" zoomScaleNormal="80" workbookViewId="0">
      <selection activeCell="N19" sqref="N19"/>
    </sheetView>
  </sheetViews>
  <sheetFormatPr baseColWidth="10" defaultColWidth="10.7265625" defaultRowHeight="14.5" x14ac:dyDescent="0.35"/>
  <cols>
    <col min="1" max="1" width="4.26953125" customWidth="1"/>
    <col min="2" max="2" width="6.26953125" customWidth="1"/>
    <col min="3" max="3" width="38.7265625" customWidth="1"/>
    <col min="4" max="4" width="11.453125" customWidth="1"/>
    <col min="5" max="6" width="15" customWidth="1"/>
    <col min="7" max="7" width="12.26953125" customWidth="1"/>
    <col min="8" max="8" width="10.54296875" customWidth="1"/>
    <col min="9" max="9" width="11.26953125" customWidth="1"/>
    <col min="10" max="10" width="10.26953125" customWidth="1"/>
    <col min="11" max="11" width="12.26953125" customWidth="1"/>
    <col min="12" max="12" width="13.54296875" customWidth="1"/>
    <col min="13" max="13" width="12.54296875" customWidth="1"/>
    <col min="14" max="14" width="11.7265625" customWidth="1"/>
    <col min="15" max="15" width="13.26953125" customWidth="1"/>
    <col min="16" max="16" width="9.26953125" hidden="1" customWidth="1"/>
    <col min="17" max="17" width="19.7265625" hidden="1" customWidth="1"/>
    <col min="18" max="18" width="13.7265625" hidden="1" customWidth="1"/>
    <col min="19" max="27" width="0" hidden="1" customWidth="1"/>
  </cols>
  <sheetData>
    <row r="1" spans="3:19" hidden="1" x14ac:dyDescent="0.35">
      <c r="C1" s="155" t="s">
        <v>195</v>
      </c>
      <c r="D1" s="53"/>
      <c r="E1" s="53"/>
      <c r="F1" s="53"/>
      <c r="G1" s="53"/>
      <c r="H1" s="53"/>
      <c r="I1" s="156"/>
      <c r="J1" s="53"/>
      <c r="K1" s="53"/>
      <c r="L1" s="53"/>
      <c r="M1" s="53"/>
      <c r="N1" s="53"/>
      <c r="O1" s="53"/>
      <c r="P1" s="52"/>
      <c r="Q1" s="16" t="s">
        <v>24</v>
      </c>
      <c r="R1" s="52"/>
      <c r="S1" s="52"/>
    </row>
    <row r="2" spans="3:19" hidden="1" x14ac:dyDescent="0.35">
      <c r="C2" s="53"/>
      <c r="D2" s="53"/>
      <c r="E2" s="53"/>
      <c r="F2" s="53"/>
      <c r="G2" s="53"/>
      <c r="H2" s="53"/>
      <c r="I2" s="53"/>
      <c r="J2" s="53"/>
      <c r="K2" s="53"/>
      <c r="L2" s="53"/>
      <c r="M2" s="157" t="s">
        <v>196</v>
      </c>
      <c r="N2" s="53"/>
      <c r="O2" s="53"/>
      <c r="P2" s="52"/>
      <c r="Q2" s="52"/>
      <c r="R2" s="52"/>
      <c r="S2" s="52"/>
    </row>
    <row r="3" spans="3:19" ht="15.5" hidden="1" x14ac:dyDescent="0.35">
      <c r="C3" s="56" t="s">
        <v>197</v>
      </c>
      <c r="D3" s="53"/>
      <c r="E3" s="158" t="s">
        <v>198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2"/>
      <c r="Q3" s="52"/>
      <c r="R3" s="52"/>
      <c r="S3" s="52"/>
    </row>
    <row r="4" spans="3:19" hidden="1" x14ac:dyDescent="0.35"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2"/>
      <c r="Q4" s="52"/>
      <c r="R4" s="52"/>
      <c r="S4" s="52"/>
    </row>
    <row r="5" spans="3:19" ht="70.400000000000006" customHeight="1" x14ac:dyDescent="0.35">
      <c r="C5" s="159" t="s">
        <v>3</v>
      </c>
      <c r="D5" s="160" t="s">
        <v>80</v>
      </c>
      <c r="E5" s="160" t="s">
        <v>82</v>
      </c>
      <c r="F5" s="160" t="s">
        <v>83</v>
      </c>
      <c r="G5" s="160" t="s">
        <v>199</v>
      </c>
      <c r="H5" s="160" t="s">
        <v>200</v>
      </c>
      <c r="I5" s="160" t="s">
        <v>88</v>
      </c>
      <c r="J5" s="160" t="s">
        <v>85</v>
      </c>
      <c r="K5" s="160" t="s">
        <v>89</v>
      </c>
      <c r="L5" s="160" t="s">
        <v>91</v>
      </c>
      <c r="M5" s="161" t="s">
        <v>92</v>
      </c>
      <c r="N5" s="160" t="s">
        <v>93</v>
      </c>
      <c r="O5" s="161" t="s">
        <v>95</v>
      </c>
      <c r="P5" s="52"/>
      <c r="Q5" s="52"/>
      <c r="R5" s="162" t="s">
        <v>201</v>
      </c>
      <c r="S5" s="52"/>
    </row>
    <row r="6" spans="3:19" s="54" customFormat="1" ht="23.15" customHeight="1" thickBot="1" x14ac:dyDescent="0.35">
      <c r="C6" s="163" t="s">
        <v>259</v>
      </c>
      <c r="D6" s="164">
        <v>686618</v>
      </c>
      <c r="E6" s="164">
        <v>1736332</v>
      </c>
      <c r="F6" s="165">
        <v>-12251688.932645855</v>
      </c>
      <c r="G6" s="165">
        <v>10082818.358373828</v>
      </c>
      <c r="H6" s="165">
        <v>55765.189000000013</v>
      </c>
      <c r="I6" s="165">
        <v>1884165</v>
      </c>
      <c r="J6" s="165">
        <v>-79442.58030001969</v>
      </c>
      <c r="K6" s="165">
        <v>18421384.16200579</v>
      </c>
      <c r="L6" s="165">
        <v>-1411087.2687707902</v>
      </c>
      <c r="M6" s="166">
        <v>19124663.92766295</v>
      </c>
      <c r="N6" s="165">
        <v>3042197.5118026575</v>
      </c>
      <c r="O6" s="166">
        <v>22166946.564065684</v>
      </c>
      <c r="P6" s="167"/>
      <c r="Q6" s="167"/>
      <c r="R6" s="168"/>
    </row>
    <row r="7" spans="3:19" ht="12" customHeight="1" x14ac:dyDescent="0.35">
      <c r="C7" s="60" t="s">
        <v>202</v>
      </c>
      <c r="D7" s="156"/>
      <c r="E7" s="156"/>
      <c r="F7" s="169"/>
      <c r="G7" s="169"/>
      <c r="H7" s="170"/>
      <c r="I7" s="169"/>
      <c r="J7" s="169"/>
      <c r="K7" s="169">
        <v>700281.18293480505</v>
      </c>
      <c r="L7" s="169"/>
      <c r="M7" s="171">
        <v>700281.18293480505</v>
      </c>
      <c r="N7" s="169">
        <v>160816.847874264</v>
      </c>
      <c r="O7" s="171">
        <v>861098.03080906905</v>
      </c>
      <c r="P7" s="172"/>
      <c r="Q7" s="172"/>
      <c r="R7" s="168"/>
      <c r="S7" s="52"/>
    </row>
    <row r="8" spans="3:19" ht="12" customHeight="1" thickBot="1" x14ac:dyDescent="0.4">
      <c r="C8" s="60" t="s">
        <v>203</v>
      </c>
      <c r="D8" s="156"/>
      <c r="E8" s="156"/>
      <c r="F8" s="169">
        <v>549869.014775716</v>
      </c>
      <c r="G8" s="169">
        <v>-1039599.21020611</v>
      </c>
      <c r="H8" s="169">
        <v>-15123.6</v>
      </c>
      <c r="I8" s="169"/>
      <c r="J8" s="169">
        <v>13410.4149</v>
      </c>
      <c r="K8" s="169">
        <v>627978</v>
      </c>
      <c r="L8" s="169">
        <v>237128.093984117</v>
      </c>
      <c r="M8" s="171">
        <v>373662.713453723</v>
      </c>
      <c r="N8" s="169">
        <v>215341.925876844</v>
      </c>
      <c r="O8" s="171">
        <v>589004.63933056698</v>
      </c>
      <c r="P8" s="173">
        <v>3.4633558243513107E-9</v>
      </c>
      <c r="Q8" s="172"/>
      <c r="R8" s="168"/>
      <c r="S8" s="52"/>
    </row>
    <row r="9" spans="3:19" s="54" customFormat="1" ht="12" customHeight="1" thickBot="1" x14ac:dyDescent="0.35">
      <c r="C9" s="174" t="s">
        <v>204</v>
      </c>
      <c r="D9" s="175"/>
      <c r="E9" s="175"/>
      <c r="F9" s="176">
        <v>549869.014775716</v>
      </c>
      <c r="G9" s="176">
        <v>-1039599.21020611</v>
      </c>
      <c r="H9" s="176">
        <v>-15123.6</v>
      </c>
      <c r="I9" s="176">
        <v>0</v>
      </c>
      <c r="J9" s="176">
        <v>13410.4149</v>
      </c>
      <c r="K9" s="176">
        <v>1328259.1829348051</v>
      </c>
      <c r="L9" s="176">
        <v>237128.093984117</v>
      </c>
      <c r="M9" s="177">
        <v>1073943.8963885279</v>
      </c>
      <c r="N9" s="176">
        <v>376158.77375110798</v>
      </c>
      <c r="O9" s="177">
        <v>1450102.6701396359</v>
      </c>
      <c r="P9" s="167"/>
      <c r="Q9" s="167"/>
      <c r="R9" s="168"/>
    </row>
    <row r="10" spans="3:19" ht="12" customHeight="1" x14ac:dyDescent="0.35">
      <c r="C10" s="178" t="s">
        <v>205</v>
      </c>
      <c r="D10" s="64"/>
      <c r="E10" s="64"/>
      <c r="F10" s="69"/>
      <c r="G10" s="69"/>
      <c r="H10" s="69"/>
      <c r="I10" s="69"/>
      <c r="J10" s="69"/>
      <c r="K10" s="69">
        <v>-329801.31780326</v>
      </c>
      <c r="L10" s="69"/>
      <c r="M10" s="179">
        <v>-329801.31780326</v>
      </c>
      <c r="N10" s="69">
        <v>-135948.95543690599</v>
      </c>
      <c r="O10" s="179">
        <v>-465750.27324016602</v>
      </c>
      <c r="P10" s="172"/>
      <c r="Q10" s="172"/>
      <c r="R10" s="168"/>
      <c r="S10" s="52"/>
    </row>
    <row r="11" spans="3:19" ht="12" customHeight="1" x14ac:dyDescent="0.35">
      <c r="C11" s="180" t="s">
        <v>206</v>
      </c>
      <c r="D11" s="64"/>
      <c r="E11" s="64"/>
      <c r="F11" s="69"/>
      <c r="G11" s="69"/>
      <c r="H11" s="69"/>
      <c r="I11" s="69">
        <v>-783750</v>
      </c>
      <c r="J11" s="69"/>
      <c r="K11" s="69">
        <v>-36597</v>
      </c>
      <c r="L11" s="69"/>
      <c r="M11" s="179">
        <v>-820347</v>
      </c>
      <c r="N11" s="69"/>
      <c r="O11" s="179">
        <v>-820347</v>
      </c>
      <c r="P11" s="172"/>
      <c r="Q11" s="172"/>
      <c r="R11" s="168"/>
      <c r="S11" s="52"/>
    </row>
    <row r="12" spans="3:19" ht="12" customHeight="1" x14ac:dyDescent="0.35">
      <c r="C12" s="178" t="s">
        <v>207</v>
      </c>
      <c r="D12" s="64"/>
      <c r="E12" s="64"/>
      <c r="F12" s="69"/>
      <c r="G12" s="69"/>
      <c r="H12" s="69"/>
      <c r="I12" s="69"/>
      <c r="J12" s="69"/>
      <c r="K12" s="69"/>
      <c r="L12" s="69"/>
      <c r="M12" s="179">
        <v>0</v>
      </c>
      <c r="N12" s="69"/>
      <c r="O12" s="179">
        <v>0</v>
      </c>
      <c r="P12" s="172"/>
      <c r="Q12" s="172"/>
      <c r="R12" s="168"/>
      <c r="S12" s="52"/>
    </row>
    <row r="13" spans="3:19" ht="12" customHeight="1" x14ac:dyDescent="0.35">
      <c r="C13" s="180" t="s">
        <v>208</v>
      </c>
      <c r="D13" s="64"/>
      <c r="E13" s="64"/>
      <c r="F13" s="69"/>
      <c r="G13" s="69"/>
      <c r="H13" s="69"/>
      <c r="I13" s="69"/>
      <c r="J13" s="69"/>
      <c r="K13" s="69"/>
      <c r="L13" s="69"/>
      <c r="M13" s="179">
        <v>0</v>
      </c>
      <c r="N13" s="69"/>
      <c r="O13" s="179">
        <v>0</v>
      </c>
      <c r="P13" s="172"/>
      <c r="Q13" s="172"/>
      <c r="R13" s="168"/>
      <c r="S13" s="52"/>
    </row>
    <row r="14" spans="3:19" ht="12" customHeight="1" x14ac:dyDescent="0.35">
      <c r="C14" s="180" t="s">
        <v>209</v>
      </c>
      <c r="D14" s="64"/>
      <c r="E14" s="64"/>
      <c r="F14" s="69"/>
      <c r="G14" s="69"/>
      <c r="H14" s="69"/>
      <c r="I14" s="69"/>
      <c r="J14" s="69"/>
      <c r="K14" s="69">
        <v>-14746.4194093402</v>
      </c>
      <c r="L14" s="69"/>
      <c r="M14" s="179">
        <v>-14746.4194093402</v>
      </c>
      <c r="N14" s="69">
        <v>838.90909797990105</v>
      </c>
      <c r="O14" s="179">
        <v>-13907.5103113603</v>
      </c>
      <c r="P14" s="172"/>
      <c r="Q14" s="172"/>
      <c r="R14" s="168"/>
      <c r="S14" s="52"/>
    </row>
    <row r="15" spans="3:19" ht="21" customHeight="1" x14ac:dyDescent="0.35">
      <c r="C15" s="104" t="s">
        <v>260</v>
      </c>
      <c r="D15" s="181">
        <v>686618</v>
      </c>
      <c r="E15" s="181">
        <v>1736332</v>
      </c>
      <c r="F15" s="182">
        <v>-11701819.91787014</v>
      </c>
      <c r="G15" s="182">
        <v>9043219.1481677182</v>
      </c>
      <c r="H15" s="182">
        <v>40641.589000000014</v>
      </c>
      <c r="I15" s="182">
        <v>1100415</v>
      </c>
      <c r="J15" s="182">
        <v>-66032.165400019687</v>
      </c>
      <c r="K15" s="182">
        <v>19368498.607727993</v>
      </c>
      <c r="L15" s="182">
        <v>-1173959.1747866732</v>
      </c>
      <c r="M15" s="183">
        <v>19033913.086838879</v>
      </c>
      <c r="N15" s="182">
        <v>3283246.2392148394</v>
      </c>
      <c r="O15" s="183">
        <v>22317159.326053716</v>
      </c>
      <c r="P15" s="52"/>
      <c r="Q15" s="52"/>
      <c r="R15" s="184">
        <v>-50</v>
      </c>
      <c r="S15" s="184">
        <v>50</v>
      </c>
    </row>
    <row r="16" spans="3:19" hidden="1" x14ac:dyDescent="0.35">
      <c r="C16" s="185" t="s">
        <v>211</v>
      </c>
      <c r="D16" s="173">
        <v>0.35999999998603016</v>
      </c>
      <c r="E16" s="173">
        <v>0</v>
      </c>
      <c r="F16" s="186">
        <v>6.2385718449950218</v>
      </c>
      <c r="G16" s="186">
        <v>-5.8267741575837135</v>
      </c>
      <c r="H16" s="186">
        <v>0</v>
      </c>
      <c r="I16" s="186">
        <v>15</v>
      </c>
      <c r="J16" s="186">
        <v>-43.530000019658473</v>
      </c>
      <c r="K16" s="186">
        <v>16.546544301556423</v>
      </c>
      <c r="L16" s="186">
        <v>40.025797854410484</v>
      </c>
      <c r="M16" s="186">
        <v>28.814139798283577</v>
      </c>
      <c r="N16" s="186">
        <v>-46.101265131030232</v>
      </c>
      <c r="O16" s="186">
        <v>-17.287125412374735</v>
      </c>
      <c r="P16" s="52"/>
      <c r="Q16" s="52"/>
      <c r="R16" s="52"/>
      <c r="S16" s="52"/>
    </row>
    <row r="17" spans="3:21" hidden="1" x14ac:dyDescent="0.35">
      <c r="C17" s="185" t="s">
        <v>212</v>
      </c>
      <c r="D17" s="187"/>
      <c r="E17" s="187"/>
      <c r="F17" s="188"/>
      <c r="G17" s="189"/>
      <c r="H17" s="189"/>
      <c r="I17" s="189"/>
      <c r="J17" s="189"/>
      <c r="K17" s="186">
        <v>0</v>
      </c>
      <c r="L17" s="189"/>
      <c r="M17" s="188"/>
      <c r="N17" s="186">
        <v>0</v>
      </c>
      <c r="O17" s="188"/>
      <c r="P17" s="52"/>
      <c r="Q17" s="52"/>
      <c r="R17" s="52"/>
      <c r="S17" s="52"/>
      <c r="T17" s="52"/>
      <c r="U17" s="52"/>
    </row>
    <row r="18" spans="3:21" x14ac:dyDescent="0.35">
      <c r="C18" s="52"/>
      <c r="D18" s="190"/>
      <c r="E18" s="190"/>
      <c r="F18" s="191"/>
      <c r="G18" s="191"/>
      <c r="H18" s="191"/>
      <c r="I18" s="191"/>
      <c r="J18" s="191"/>
      <c r="K18" s="191"/>
      <c r="L18" s="191"/>
      <c r="M18" s="191"/>
      <c r="N18" s="192"/>
      <c r="O18" s="191"/>
      <c r="P18" s="52"/>
      <c r="Q18" s="52"/>
      <c r="R18" s="52"/>
      <c r="S18" s="52"/>
      <c r="T18" s="52"/>
      <c r="U18" s="52"/>
    </row>
    <row r="19" spans="3:21" ht="70.400000000000006" customHeight="1" x14ac:dyDescent="0.35">
      <c r="C19" s="193" t="s">
        <v>3</v>
      </c>
      <c r="D19" s="194" t="s">
        <v>80</v>
      </c>
      <c r="E19" s="160" t="s">
        <v>82</v>
      </c>
      <c r="F19" s="195" t="s">
        <v>83</v>
      </c>
      <c r="G19" s="195" t="s">
        <v>199</v>
      </c>
      <c r="H19" s="195" t="s">
        <v>200</v>
      </c>
      <c r="I19" s="195" t="s">
        <v>88</v>
      </c>
      <c r="J19" s="195" t="s">
        <v>85</v>
      </c>
      <c r="K19" s="195" t="s">
        <v>89</v>
      </c>
      <c r="L19" s="195" t="s">
        <v>91</v>
      </c>
      <c r="M19" s="196" t="s">
        <v>92</v>
      </c>
      <c r="N19" s="195" t="s">
        <v>93</v>
      </c>
      <c r="O19" s="196" t="s">
        <v>95</v>
      </c>
      <c r="P19" s="52"/>
      <c r="Q19" s="52"/>
      <c r="R19" s="52"/>
      <c r="S19" s="52"/>
      <c r="T19" s="52"/>
      <c r="U19" s="52" t="s">
        <v>213</v>
      </c>
    </row>
    <row r="20" spans="3:21" ht="23.15" customHeight="1" thickBot="1" x14ac:dyDescent="0.4">
      <c r="C20" s="163" t="s">
        <v>258</v>
      </c>
      <c r="D20" s="197">
        <v>686618</v>
      </c>
      <c r="E20" s="197">
        <v>1736332</v>
      </c>
      <c r="F20" s="198">
        <v>-11240290.336700873</v>
      </c>
      <c r="G20" s="198">
        <v>9495316.6887015812</v>
      </c>
      <c r="H20" s="198">
        <v>42775.38900000001</v>
      </c>
      <c r="I20" s="198">
        <v>1387765</v>
      </c>
      <c r="J20" s="198">
        <v>-83566.313200019649</v>
      </c>
      <c r="K20" s="198">
        <v>16885729.23249644</v>
      </c>
      <c r="L20" s="198">
        <v>-1390195.9631081712</v>
      </c>
      <c r="M20" s="198">
        <v>17520433.697188959</v>
      </c>
      <c r="N20" s="198">
        <v>3588883.4249974834</v>
      </c>
      <c r="O20" s="198">
        <v>21109317.122186441</v>
      </c>
      <c r="P20" s="172"/>
      <c r="Q20" s="172"/>
      <c r="R20" s="52"/>
      <c r="S20" s="52"/>
      <c r="T20" s="52"/>
      <c r="U20" s="52"/>
    </row>
    <row r="21" spans="3:21" ht="12" customHeight="1" x14ac:dyDescent="0.35">
      <c r="C21" s="60" t="s">
        <v>202</v>
      </c>
      <c r="D21" s="199"/>
      <c r="E21" s="199"/>
      <c r="F21" s="200"/>
      <c r="G21" s="200"/>
      <c r="H21" s="200"/>
      <c r="I21" s="200"/>
      <c r="J21" s="200"/>
      <c r="K21" s="169">
        <v>861213.76372671197</v>
      </c>
      <c r="L21" s="200"/>
      <c r="M21" s="201">
        <v>861213.76372671197</v>
      </c>
      <c r="N21" s="169">
        <v>142999.16169115203</v>
      </c>
      <c r="O21" s="201">
        <v>1004212.925417864</v>
      </c>
      <c r="P21" s="172"/>
      <c r="Q21" s="172"/>
      <c r="R21" s="52"/>
      <c r="S21" s="52"/>
      <c r="T21" s="52"/>
      <c r="U21" s="52"/>
    </row>
    <row r="22" spans="3:21" ht="12" customHeight="1" thickBot="1" x14ac:dyDescent="0.4">
      <c r="C22" s="60" t="s">
        <v>203</v>
      </c>
      <c r="D22" s="199"/>
      <c r="E22" s="199"/>
      <c r="F22" s="200">
        <v>164530.47195424698</v>
      </c>
      <c r="G22" s="200">
        <v>-473975.52334636799</v>
      </c>
      <c r="H22" s="200">
        <v>11060.4</v>
      </c>
      <c r="I22" s="200">
        <v>0</v>
      </c>
      <c r="J22" s="200">
        <v>9718.9356000000007</v>
      </c>
      <c r="K22" s="200">
        <v>476645.31999804598</v>
      </c>
      <c r="L22" s="200">
        <v>-13356.515240360101</v>
      </c>
      <c r="M22" s="201">
        <v>174623.08896556491</v>
      </c>
      <c r="N22" s="200">
        <v>17662.701789498278</v>
      </c>
      <c r="O22" s="201">
        <v>192285.79075506318</v>
      </c>
      <c r="P22" s="52"/>
      <c r="Q22" s="202">
        <v>-2.5611370801925659E-9</v>
      </c>
      <c r="R22" s="52"/>
      <c r="S22" s="52"/>
      <c r="T22" s="52"/>
      <c r="U22" s="52"/>
    </row>
    <row r="23" spans="3:21" ht="12" customHeight="1" thickBot="1" x14ac:dyDescent="0.4">
      <c r="C23" s="174" t="s">
        <v>204</v>
      </c>
      <c r="D23" s="203"/>
      <c r="E23" s="203"/>
      <c r="F23" s="204">
        <v>164530.47195424698</v>
      </c>
      <c r="G23" s="204">
        <v>-473975.52334636799</v>
      </c>
      <c r="H23" s="204">
        <v>11060.4</v>
      </c>
      <c r="I23" s="204">
        <v>0</v>
      </c>
      <c r="J23" s="204">
        <v>9718.9356000000007</v>
      </c>
      <c r="K23" s="204">
        <v>1337859.0837247579</v>
      </c>
      <c r="L23" s="204">
        <v>-13356.515240360101</v>
      </c>
      <c r="M23" s="204">
        <v>1035836.8526922769</v>
      </c>
      <c r="N23" s="204">
        <v>160661.8634806503</v>
      </c>
      <c r="O23" s="204">
        <v>1196498.7161729271</v>
      </c>
      <c r="P23" s="172"/>
      <c r="Q23" s="172"/>
      <c r="R23" s="52"/>
      <c r="S23" s="52"/>
      <c r="T23" s="52"/>
      <c r="U23" s="52"/>
    </row>
    <row r="24" spans="3:21" ht="12" customHeight="1" x14ac:dyDescent="0.35">
      <c r="C24" s="205" t="s">
        <v>205</v>
      </c>
      <c r="D24" s="206"/>
      <c r="E24" s="206"/>
      <c r="F24" s="207"/>
      <c r="G24" s="207"/>
      <c r="H24" s="207"/>
      <c r="I24" s="207"/>
      <c r="J24" s="207"/>
      <c r="K24" s="207">
        <v>-363707.510396128</v>
      </c>
      <c r="L24" s="207"/>
      <c r="M24" s="208">
        <v>-363707.510396128</v>
      </c>
      <c r="N24" s="207">
        <v>-232309.75645867499</v>
      </c>
      <c r="O24" s="208">
        <v>-596017.26685480296</v>
      </c>
      <c r="P24" s="172"/>
      <c r="Q24" s="172"/>
      <c r="R24" s="52"/>
      <c r="S24" s="52"/>
      <c r="T24" s="52"/>
      <c r="U24" s="52"/>
    </row>
    <row r="25" spans="3:21" ht="12" customHeight="1" x14ac:dyDescent="0.35">
      <c r="C25" s="180" t="s">
        <v>206</v>
      </c>
      <c r="D25" s="206"/>
      <c r="E25" s="206"/>
      <c r="F25" s="207"/>
      <c r="G25" s="207"/>
      <c r="H25" s="207"/>
      <c r="I25" s="207">
        <v>0</v>
      </c>
      <c r="J25" s="207"/>
      <c r="K25" s="207">
        <v>-28423</v>
      </c>
      <c r="L25" s="207"/>
      <c r="M25" s="208">
        <v>-28423</v>
      </c>
      <c r="N25" s="207"/>
      <c r="O25" s="208">
        <v>-28423</v>
      </c>
      <c r="P25" s="172"/>
      <c r="Q25" s="172"/>
      <c r="R25" s="52"/>
      <c r="S25" s="52"/>
      <c r="T25" s="52"/>
      <c r="U25" s="52"/>
    </row>
    <row r="26" spans="3:21" ht="12" customHeight="1" x14ac:dyDescent="0.35">
      <c r="C26" s="178" t="s">
        <v>207</v>
      </c>
      <c r="D26" s="206"/>
      <c r="E26" s="206"/>
      <c r="F26" s="207"/>
      <c r="G26" s="207"/>
      <c r="H26" s="207"/>
      <c r="I26" s="207"/>
      <c r="J26" s="207"/>
      <c r="K26" s="207"/>
      <c r="L26" s="207"/>
      <c r="M26" s="208">
        <v>0</v>
      </c>
      <c r="N26" s="207"/>
      <c r="O26" s="208">
        <v>0</v>
      </c>
      <c r="P26" s="172"/>
      <c r="Q26" s="172"/>
      <c r="R26" s="52"/>
      <c r="S26" s="52"/>
      <c r="T26" s="52"/>
      <c r="U26" s="52"/>
    </row>
    <row r="27" spans="3:21" ht="12" customHeight="1" x14ac:dyDescent="0.35">
      <c r="C27" s="180" t="s">
        <v>208</v>
      </c>
      <c r="D27" s="206"/>
      <c r="E27" s="209"/>
      <c r="F27" s="207">
        <v>-6755.6399739297694</v>
      </c>
      <c r="G27" s="207">
        <v>0</v>
      </c>
      <c r="H27" s="207"/>
      <c r="I27" s="210"/>
      <c r="J27" s="207"/>
      <c r="K27" s="207">
        <v>7730.5153176444137</v>
      </c>
      <c r="L27" s="207">
        <v>-496.04745902412202</v>
      </c>
      <c r="M27" s="208">
        <v>478.82788469052224</v>
      </c>
      <c r="N27" s="207">
        <v>-453406.45374996983</v>
      </c>
      <c r="O27" s="208">
        <v>-452927.62586527929</v>
      </c>
      <c r="P27" s="172"/>
      <c r="Q27" s="172"/>
      <c r="R27" s="52"/>
      <c r="S27" s="52"/>
      <c r="T27" s="52"/>
      <c r="U27" s="52"/>
    </row>
    <row r="28" spans="3:21" ht="12" customHeight="1" x14ac:dyDescent="0.35">
      <c r="C28" s="180" t="s">
        <v>214</v>
      </c>
      <c r="D28" s="206"/>
      <c r="E28" s="206"/>
      <c r="F28" s="207">
        <v>0</v>
      </c>
      <c r="G28" s="207">
        <v>0</v>
      </c>
      <c r="H28" s="207"/>
      <c r="I28" s="207"/>
      <c r="J28" s="207"/>
      <c r="K28" s="207">
        <v>-18770.720699999998</v>
      </c>
      <c r="L28" s="207">
        <v>0</v>
      </c>
      <c r="M28" s="208">
        <v>-18770.720699999998</v>
      </c>
      <c r="N28" s="69">
        <v>69.335999999999999</v>
      </c>
      <c r="O28" s="208">
        <v>-18701.384699999999</v>
      </c>
      <c r="P28" s="172"/>
      <c r="Q28" s="172"/>
      <c r="R28" s="52"/>
      <c r="S28" s="52"/>
      <c r="T28" s="52"/>
      <c r="U28" s="52"/>
    </row>
    <row r="29" spans="3:21" ht="22.4" customHeight="1" x14ac:dyDescent="0.35">
      <c r="C29" s="104" t="s">
        <v>210</v>
      </c>
      <c r="D29" s="181">
        <v>686618</v>
      </c>
      <c r="E29" s="181">
        <v>1736332</v>
      </c>
      <c r="F29" s="182">
        <v>-11082565.504720556</v>
      </c>
      <c r="G29" s="182">
        <v>9021341.165355213</v>
      </c>
      <c r="H29" s="182">
        <v>53835.789000000012</v>
      </c>
      <c r="I29" s="182">
        <v>1387765</v>
      </c>
      <c r="J29" s="182">
        <v>-73847.377600019652</v>
      </c>
      <c r="K29" s="182">
        <v>17820417.600442715</v>
      </c>
      <c r="L29" s="182">
        <v>-1403998.5258075555</v>
      </c>
      <c r="M29" s="183">
        <v>18145898.146669798</v>
      </c>
      <c r="N29" s="182">
        <v>3063798.4142694888</v>
      </c>
      <c r="O29" s="183">
        <v>21209696.560939286</v>
      </c>
      <c r="P29" s="52"/>
      <c r="Q29" s="52"/>
      <c r="R29" s="184">
        <v>100</v>
      </c>
      <c r="S29" s="52"/>
      <c r="T29" s="52"/>
      <c r="U29" s="52"/>
    </row>
    <row r="31" spans="3:21" ht="24" hidden="1" x14ac:dyDescent="0.35">
      <c r="C31" s="52"/>
      <c r="D31" s="187"/>
      <c r="E31" s="187"/>
      <c r="F31" s="187"/>
      <c r="G31" s="187"/>
      <c r="H31" s="187"/>
      <c r="I31" s="211" t="s">
        <v>212</v>
      </c>
      <c r="J31" s="212"/>
      <c r="K31" s="173">
        <v>-1.0477378964424133E-9</v>
      </c>
      <c r="L31" s="173"/>
      <c r="M31" s="173"/>
      <c r="N31" s="173">
        <v>0</v>
      </c>
      <c r="O31" s="187"/>
      <c r="P31" s="52"/>
      <c r="Q31" s="52"/>
      <c r="R31" s="52"/>
      <c r="S31" s="52"/>
      <c r="T31" s="52"/>
      <c r="U31" s="52"/>
    </row>
    <row r="32" spans="3:21" hidden="1" x14ac:dyDescent="0.35"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52"/>
      <c r="Q32" s="52"/>
      <c r="R32" s="52"/>
      <c r="S32" s="52"/>
      <c r="T32" s="52"/>
      <c r="U32" s="52"/>
    </row>
    <row r="33" spans="2:19" hidden="1" x14ac:dyDescent="0.35">
      <c r="B33" s="52"/>
      <c r="C33" s="5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52"/>
      <c r="Q33" s="52"/>
      <c r="R33" s="52"/>
      <c r="S33" s="52"/>
    </row>
    <row r="34" spans="2:19" hidden="1" x14ac:dyDescent="0.35">
      <c r="B34" s="52"/>
      <c r="C34" s="53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52"/>
      <c r="Q34" s="52"/>
      <c r="R34" s="52"/>
      <c r="S34" s="52"/>
    </row>
    <row r="35" spans="2:19" hidden="1" x14ac:dyDescent="0.35">
      <c r="B35" s="52"/>
      <c r="C35" s="53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52"/>
      <c r="Q35" s="52"/>
      <c r="R35" s="52"/>
      <c r="S35" s="52"/>
    </row>
    <row r="36" spans="2:19" hidden="1" x14ac:dyDescent="0.35">
      <c r="B36" s="52"/>
      <c r="C36" s="53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52"/>
      <c r="Q36" s="52"/>
      <c r="R36" s="52"/>
      <c r="S36" s="52"/>
    </row>
    <row r="37" spans="2:19" ht="72" hidden="1" x14ac:dyDescent="0.35">
      <c r="B37" s="52"/>
      <c r="C37" s="215" t="s">
        <v>215</v>
      </c>
      <c r="D37" s="160" t="s">
        <v>216</v>
      </c>
      <c r="E37" s="160" t="s">
        <v>217</v>
      </c>
      <c r="F37" s="160" t="s">
        <v>218</v>
      </c>
      <c r="G37" s="160" t="s">
        <v>219</v>
      </c>
      <c r="H37" s="160" t="s">
        <v>220</v>
      </c>
      <c r="I37" s="160" t="s">
        <v>221</v>
      </c>
      <c r="J37" s="160" t="s">
        <v>222</v>
      </c>
      <c r="K37" s="160" t="s">
        <v>223</v>
      </c>
      <c r="L37" s="160" t="s">
        <v>224</v>
      </c>
      <c r="M37" s="105" t="s">
        <v>225</v>
      </c>
      <c r="N37" s="160" t="s">
        <v>226</v>
      </c>
      <c r="O37" s="105" t="s">
        <v>227</v>
      </c>
      <c r="P37" s="52"/>
      <c r="Q37" s="52"/>
      <c r="R37" s="52"/>
      <c r="S37" s="52"/>
    </row>
    <row r="38" spans="2:19" s="54" customFormat="1" ht="23.15" hidden="1" customHeight="1" thickBot="1" x14ac:dyDescent="0.35">
      <c r="C38" s="163" t="s">
        <v>228</v>
      </c>
      <c r="D38" s="197">
        <v>686618</v>
      </c>
      <c r="E38" s="197">
        <v>1736332</v>
      </c>
      <c r="F38" s="197">
        <v>-9959853.8855772018</v>
      </c>
      <c r="G38" s="197">
        <v>8754099.0545541905</v>
      </c>
      <c r="H38" s="197">
        <v>71296.589000000007</v>
      </c>
      <c r="I38" s="197">
        <v>1881315</v>
      </c>
      <c r="J38" s="197">
        <v>-70520.126700015127</v>
      </c>
      <c r="K38" s="197">
        <v>16921112.651945893</v>
      </c>
      <c r="L38" s="197">
        <v>-908048.82477553829</v>
      </c>
      <c r="M38" s="197">
        <v>19112250.583047263</v>
      </c>
      <c r="N38" s="197">
        <v>4147734.9834762653</v>
      </c>
      <c r="O38" s="197">
        <v>23259985.56652353</v>
      </c>
      <c r="P38" s="167"/>
      <c r="Q38" s="167"/>
    </row>
    <row r="39" spans="2:19" hidden="1" x14ac:dyDescent="0.35">
      <c r="B39" s="52" t="s">
        <v>229</v>
      </c>
      <c r="C39" s="60" t="s">
        <v>230</v>
      </c>
      <c r="D39" s="199">
        <v>0</v>
      </c>
      <c r="E39" s="199">
        <v>0</v>
      </c>
      <c r="F39" s="199">
        <v>0</v>
      </c>
      <c r="G39" s="199">
        <v>0</v>
      </c>
      <c r="H39" s="199">
        <v>0</v>
      </c>
      <c r="I39" s="199">
        <v>0</v>
      </c>
      <c r="J39" s="199">
        <v>0</v>
      </c>
      <c r="K39" s="199">
        <v>1606060.8761030801</v>
      </c>
      <c r="L39" s="199">
        <v>0</v>
      </c>
      <c r="M39" s="216">
        <v>1606060.8761030801</v>
      </c>
      <c r="N39" s="199">
        <v>350232</v>
      </c>
      <c r="O39" s="216">
        <v>1956292.8761030801</v>
      </c>
      <c r="P39" s="172"/>
      <c r="Q39" s="172"/>
      <c r="R39" s="52"/>
      <c r="S39" s="52"/>
    </row>
    <row r="40" spans="2:19" hidden="1" x14ac:dyDescent="0.35">
      <c r="B40" s="52" t="s">
        <v>231</v>
      </c>
      <c r="C40" s="60" t="s">
        <v>232</v>
      </c>
      <c r="D40" s="199">
        <v>0</v>
      </c>
      <c r="E40" s="199">
        <v>0</v>
      </c>
      <c r="F40" s="199">
        <v>-1280436.4511236709</v>
      </c>
      <c r="G40" s="199">
        <v>741217.63414739002</v>
      </c>
      <c r="H40" s="199">
        <v>-28521.200000000001</v>
      </c>
      <c r="I40" s="199">
        <v>0</v>
      </c>
      <c r="J40" s="199">
        <v>-13046.18650000452</v>
      </c>
      <c r="K40" s="199">
        <v>748566.57999611902</v>
      </c>
      <c r="L40" s="199">
        <v>-482287.13833263301</v>
      </c>
      <c r="M40" s="216">
        <v>-314506.76181279932</v>
      </c>
      <c r="N40" s="199">
        <v>-531814.13226585125</v>
      </c>
      <c r="O40" s="216">
        <v>-846320.89407865051</v>
      </c>
      <c r="P40" s="172"/>
      <c r="Q40" s="172"/>
      <c r="R40" s="52"/>
      <c r="S40" s="52"/>
    </row>
    <row r="41" spans="2:19" s="54" customFormat="1" ht="12.5" hidden="1" thickBot="1" x14ac:dyDescent="0.35">
      <c r="B41" s="54" t="s">
        <v>233</v>
      </c>
      <c r="C41" s="174" t="s">
        <v>234</v>
      </c>
      <c r="D41" s="203">
        <v>0</v>
      </c>
      <c r="E41" s="203">
        <v>0</v>
      </c>
      <c r="F41" s="203">
        <v>-1280436.4511236709</v>
      </c>
      <c r="G41" s="203">
        <v>741217.63414739002</v>
      </c>
      <c r="H41" s="203">
        <v>-28521.200000000001</v>
      </c>
      <c r="I41" s="203">
        <v>0</v>
      </c>
      <c r="J41" s="203">
        <v>-13046.18650000452</v>
      </c>
      <c r="K41" s="203">
        <v>2354627.4560991991</v>
      </c>
      <c r="L41" s="203">
        <v>-482287.13833263301</v>
      </c>
      <c r="M41" s="203">
        <v>1291554.1142902807</v>
      </c>
      <c r="N41" s="203">
        <v>-181582.13226585125</v>
      </c>
      <c r="O41" s="203">
        <v>1109971.9820244294</v>
      </c>
      <c r="P41" s="167"/>
      <c r="Q41" s="167"/>
    </row>
    <row r="42" spans="2:19" hidden="1" x14ac:dyDescent="0.35">
      <c r="B42" s="52" t="s">
        <v>235</v>
      </c>
      <c r="C42" s="205" t="s">
        <v>236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-2352191.87554865</v>
      </c>
      <c r="L42" s="206">
        <v>0</v>
      </c>
      <c r="M42" s="217">
        <v>-2352191.87554865</v>
      </c>
      <c r="N42" s="206">
        <v>-395255.42621293099</v>
      </c>
      <c r="O42" s="217">
        <v>-2747447.3017615811</v>
      </c>
      <c r="P42" s="172"/>
      <c r="Q42" s="172"/>
      <c r="R42" s="52"/>
      <c r="S42" s="52"/>
    </row>
    <row r="43" spans="2:19" hidden="1" x14ac:dyDescent="0.35">
      <c r="B43" s="52" t="s">
        <v>237</v>
      </c>
      <c r="C43" s="180" t="s">
        <v>238</v>
      </c>
      <c r="D43" s="206">
        <v>0</v>
      </c>
      <c r="E43" s="206">
        <v>0</v>
      </c>
      <c r="F43" s="206">
        <v>0</v>
      </c>
      <c r="G43" s="206">
        <v>0</v>
      </c>
      <c r="H43" s="206">
        <v>0</v>
      </c>
      <c r="I43" s="206">
        <v>-493550</v>
      </c>
      <c r="J43" s="206">
        <v>0</v>
      </c>
      <c r="K43" s="206">
        <v>-62471.999999999978</v>
      </c>
      <c r="L43" s="206">
        <v>0</v>
      </c>
      <c r="M43" s="217">
        <v>-556022</v>
      </c>
      <c r="N43" s="206">
        <v>0</v>
      </c>
      <c r="O43" s="217">
        <v>-556022</v>
      </c>
      <c r="P43" s="172"/>
      <c r="Q43" s="172"/>
      <c r="R43" s="52"/>
      <c r="S43" s="52"/>
    </row>
    <row r="44" spans="2:19" hidden="1" x14ac:dyDescent="0.35">
      <c r="B44" s="52" t="s">
        <v>239</v>
      </c>
      <c r="C44" s="178" t="s">
        <v>240</v>
      </c>
      <c r="D44" s="206">
        <v>0</v>
      </c>
      <c r="E44" s="206">
        <v>0</v>
      </c>
      <c r="F44" s="206">
        <v>0</v>
      </c>
      <c r="G44" s="206">
        <v>0</v>
      </c>
      <c r="H44" s="206">
        <v>0</v>
      </c>
      <c r="I44" s="206">
        <v>0</v>
      </c>
      <c r="J44" s="206">
        <v>0</v>
      </c>
      <c r="K44" s="206">
        <v>0</v>
      </c>
      <c r="L44" s="206">
        <v>0</v>
      </c>
      <c r="M44" s="217">
        <v>0</v>
      </c>
      <c r="N44" s="206">
        <v>0</v>
      </c>
      <c r="O44" s="217">
        <v>0</v>
      </c>
      <c r="P44" s="172"/>
      <c r="Q44" s="172"/>
      <c r="R44" s="52"/>
      <c r="S44" s="52"/>
    </row>
    <row r="45" spans="2:19" hidden="1" x14ac:dyDescent="0.35">
      <c r="B45" s="52" t="s">
        <v>241</v>
      </c>
      <c r="C45" s="180" t="s">
        <v>242</v>
      </c>
      <c r="D45" s="206">
        <v>0</v>
      </c>
      <c r="E45" s="209">
        <v>0</v>
      </c>
      <c r="F45" s="206">
        <v>0</v>
      </c>
      <c r="G45" s="206">
        <v>0</v>
      </c>
      <c r="H45" s="206">
        <v>0</v>
      </c>
      <c r="I45" s="209">
        <v>0</v>
      </c>
      <c r="J45" s="206">
        <v>0</v>
      </c>
      <c r="K45" s="206">
        <v>0</v>
      </c>
      <c r="L45" s="206">
        <v>0</v>
      </c>
      <c r="M45" s="217">
        <v>0</v>
      </c>
      <c r="N45" s="206">
        <v>6836</v>
      </c>
      <c r="O45" s="217">
        <v>6836</v>
      </c>
      <c r="P45" s="172"/>
      <c r="Q45" s="172"/>
      <c r="R45" s="52"/>
      <c r="S45" s="52"/>
    </row>
    <row r="46" spans="2:19" hidden="1" x14ac:dyDescent="0.35">
      <c r="B46" s="52" t="s">
        <v>243</v>
      </c>
      <c r="C46" s="180" t="s">
        <v>244</v>
      </c>
      <c r="D46" s="206">
        <v>0</v>
      </c>
      <c r="E46" s="206">
        <v>0</v>
      </c>
      <c r="F46" s="206">
        <v>0</v>
      </c>
      <c r="G46" s="206">
        <v>0</v>
      </c>
      <c r="H46" s="206">
        <v>0</v>
      </c>
      <c r="I46" s="206">
        <v>0</v>
      </c>
      <c r="J46" s="206">
        <v>0</v>
      </c>
      <c r="K46" s="206">
        <v>24653</v>
      </c>
      <c r="L46" s="206">
        <v>100</v>
      </c>
      <c r="M46" s="217">
        <v>24753</v>
      </c>
      <c r="N46" s="206">
        <v>11150.000000000002</v>
      </c>
      <c r="O46" s="217">
        <v>35903</v>
      </c>
      <c r="P46" s="172"/>
      <c r="Q46" s="172"/>
      <c r="R46" s="52"/>
      <c r="S46" s="52"/>
    </row>
    <row r="47" spans="2:19" ht="24" hidden="1" customHeight="1" x14ac:dyDescent="0.35">
      <c r="B47" s="52" t="s">
        <v>245</v>
      </c>
      <c r="C47" s="104" t="s">
        <v>246</v>
      </c>
      <c r="D47" s="181">
        <v>686618</v>
      </c>
      <c r="E47" s="181">
        <v>1736332</v>
      </c>
      <c r="F47" s="181">
        <v>-11240290.336700873</v>
      </c>
      <c r="G47" s="181">
        <v>9495316.6887015812</v>
      </c>
      <c r="H47" s="181">
        <v>42775.38900000001</v>
      </c>
      <c r="I47" s="181">
        <v>1387765</v>
      </c>
      <c r="J47" s="181">
        <v>-83566.313200019649</v>
      </c>
      <c r="K47" s="181">
        <v>16885729.23249644</v>
      </c>
      <c r="L47" s="181">
        <v>-1390195.9631081712</v>
      </c>
      <c r="M47" s="218">
        <v>17520433.697188959</v>
      </c>
      <c r="N47" s="181">
        <v>3588883.4249974834</v>
      </c>
      <c r="O47" s="218">
        <v>21109317.122186441</v>
      </c>
      <c r="P47" s="52"/>
      <c r="Q47" s="52"/>
      <c r="R47" s="184">
        <v>40</v>
      </c>
      <c r="S47" s="184">
        <v>-50</v>
      </c>
    </row>
    <row r="48" spans="2:19" hidden="1" x14ac:dyDescent="0.35">
      <c r="B48" s="52"/>
      <c r="C48" s="185" t="s">
        <v>211</v>
      </c>
      <c r="D48" s="173">
        <v>-0.12459999998100102</v>
      </c>
      <c r="E48" s="173">
        <v>0</v>
      </c>
      <c r="F48" s="173">
        <v>60.498668426647782</v>
      </c>
      <c r="G48" s="173">
        <v>-8.0079259295016527</v>
      </c>
      <c r="H48" s="173">
        <v>1.000000000007276</v>
      </c>
      <c r="I48" s="173">
        <v>15</v>
      </c>
      <c r="J48" s="173">
        <v>-0.99999999995634425</v>
      </c>
      <c r="K48" s="173">
        <v>12.07419426064007</v>
      </c>
      <c r="L48" s="173">
        <v>-10.974202141165733</v>
      </c>
      <c r="M48" s="173">
        <v>18.466134559363127</v>
      </c>
      <c r="N48" s="173">
        <v>55.537507813423872</v>
      </c>
      <c r="O48" s="173">
        <v>74.003642439842224</v>
      </c>
      <c r="P48" s="52"/>
      <c r="Q48" s="52"/>
      <c r="R48" s="52"/>
      <c r="S48" s="52"/>
    </row>
    <row r="49" spans="4:15" hidden="1" x14ac:dyDescent="0.35"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</row>
    <row r="50" spans="4:15" hidden="1" x14ac:dyDescent="0.35"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</row>
    <row r="51" spans="4:15" hidden="1" x14ac:dyDescent="0.35"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</row>
    <row r="52" spans="4:15" hidden="1" x14ac:dyDescent="0.35"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</row>
    <row r="53" spans="4:15" hidden="1" x14ac:dyDescent="0.35"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</row>
    <row r="54" spans="4:15" hidden="1" x14ac:dyDescent="0.35"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</row>
    <row r="55" spans="4:15" hidden="1" x14ac:dyDescent="0.35"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</row>
    <row r="56" spans="4:15" hidden="1" x14ac:dyDescent="0.35"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</row>
    <row r="57" spans="4:15" hidden="1" x14ac:dyDescent="0.35"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4:15" hidden="1" x14ac:dyDescent="0.35"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</row>
    <row r="59" spans="4:15" hidden="1" x14ac:dyDescent="0.35"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</row>
    <row r="60" spans="4:15" hidden="1" x14ac:dyDescent="0.35"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</row>
    <row r="61" spans="4:15" hidden="1" x14ac:dyDescent="0.35"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</row>
    <row r="62" spans="4:15" hidden="1" x14ac:dyDescent="0.35"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</row>
    <row r="63" spans="4:15" hidden="1" x14ac:dyDescent="0.35"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</row>
    <row r="64" spans="4:15" hidden="1" x14ac:dyDescent="0.35"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</row>
    <row r="65" spans="3:5" hidden="1" x14ac:dyDescent="0.35">
      <c r="C65" s="58" t="s">
        <v>54</v>
      </c>
      <c r="D65" s="59" t="s">
        <v>4</v>
      </c>
      <c r="E65" s="219">
        <v>45291</v>
      </c>
    </row>
    <row r="66" spans="3:5" hidden="1" x14ac:dyDescent="0.35">
      <c r="C66" s="60" t="s">
        <v>216</v>
      </c>
      <c r="D66" s="60"/>
      <c r="E66" s="220"/>
    </row>
    <row r="67" spans="3:5" hidden="1" x14ac:dyDescent="0.35">
      <c r="C67" s="60" t="s">
        <v>247</v>
      </c>
      <c r="D67" s="60"/>
      <c r="E67" s="220"/>
    </row>
    <row r="68" spans="3:5" hidden="1" x14ac:dyDescent="0.35">
      <c r="C68" s="60" t="s">
        <v>248</v>
      </c>
      <c r="D68" s="61"/>
      <c r="E68" s="220"/>
    </row>
    <row r="69" spans="3:5" hidden="1" x14ac:dyDescent="0.35">
      <c r="C69" s="60" t="s">
        <v>220</v>
      </c>
      <c r="D69" s="61"/>
      <c r="E69" s="221"/>
    </row>
    <row r="70" spans="3:5" hidden="1" x14ac:dyDescent="0.35">
      <c r="C70" s="60" t="s">
        <v>249</v>
      </c>
      <c r="D70" s="61"/>
      <c r="E70" s="222"/>
    </row>
    <row r="71" spans="3:5" hidden="1" x14ac:dyDescent="0.35">
      <c r="C71" s="60" t="s">
        <v>250</v>
      </c>
      <c r="D71" s="61"/>
      <c r="E71" s="221"/>
    </row>
    <row r="72" spans="3:5" hidden="1" x14ac:dyDescent="0.35">
      <c r="C72" s="60" t="s">
        <v>87</v>
      </c>
      <c r="D72" s="60"/>
      <c r="E72" s="220"/>
    </row>
    <row r="73" spans="3:5" ht="24" hidden="1" x14ac:dyDescent="0.35">
      <c r="C73" s="60" t="s">
        <v>221</v>
      </c>
      <c r="D73" s="60"/>
      <c r="E73" s="220"/>
    </row>
    <row r="74" spans="3:5" hidden="1" x14ac:dyDescent="0.35">
      <c r="C74" s="60" t="s">
        <v>251</v>
      </c>
      <c r="D74" s="60"/>
      <c r="E74" s="221"/>
    </row>
    <row r="75" spans="3:5" hidden="1" x14ac:dyDescent="0.35">
      <c r="C75" s="60" t="s">
        <v>252</v>
      </c>
      <c r="D75" s="60"/>
      <c r="E75" s="220"/>
    </row>
    <row r="76" spans="3:5" ht="15" hidden="1" thickBot="1" x14ac:dyDescent="0.4">
      <c r="C76" s="223" t="s">
        <v>253</v>
      </c>
      <c r="D76" s="223"/>
      <c r="E76" s="80"/>
    </row>
    <row r="77" spans="3:5" ht="15" hidden="1" thickBot="1" x14ac:dyDescent="0.4">
      <c r="C77" s="73" t="s">
        <v>254</v>
      </c>
      <c r="D77" s="73"/>
      <c r="E77" s="75"/>
    </row>
    <row r="78" spans="3:5" hidden="1" x14ac:dyDescent="0.35">
      <c r="C78" s="53"/>
      <c r="D78" s="53"/>
      <c r="E78" s="53"/>
    </row>
    <row r="79" spans="3:5" hidden="1" x14ac:dyDescent="0.35">
      <c r="C79" s="53"/>
      <c r="D79" s="53"/>
      <c r="E79" s="53"/>
    </row>
    <row r="80" spans="3:5" hidden="1" x14ac:dyDescent="0.35">
      <c r="C80" s="53"/>
      <c r="D80" s="53"/>
      <c r="E80" s="53"/>
    </row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</sheetData>
  <hyperlinks>
    <hyperlink ref="C1" r:id="rId1" xr:uid="{00000000-0004-0000-0300-000000000000}"/>
    <hyperlink ref="M2" r:id="rId2" xr:uid="{00000000-0004-0000-0300-000001000000}"/>
  </hyperlinks>
  <pageMargins left="0.7" right="0.7" top="0.75" bottom="0.75" header="0.3" footer="0.3"/>
  <pageSetup paperSize="9" orientation="portrait" r:id="rId3"/>
  <customProperties>
    <customPr name="EpmWorksheetKeyString_GUID" r:id="rId4"/>
  </customPropertie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 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ADANNOU Edgar (Prestataire)</dc:creator>
  <cp:lastModifiedBy>EL ALLAOUI Wafae</cp:lastModifiedBy>
  <dcterms:created xsi:type="dcterms:W3CDTF">2025-07-28T08:39:42Z</dcterms:created>
  <dcterms:modified xsi:type="dcterms:W3CDTF">2026-07-28T08:07:59Z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2025-07-28T08:39:45Z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f104fdd9-63db-48a5-b573-5600f658ad62</vt:lpwstr>
  </property>
  <property fmtid="{D5CDD505-2E9C-101B-9397-08002B2CF9AE}" pid="8" name="MSIP_Label_d9b4fdc8-09b3-4311-8f77-000164ee6eab_ContentBits">
    <vt:lpwstr>0</vt:lpwstr>
  </property>
</Properties>
</file>