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8BA5F64-F524-48F1-92EE-5CB8C6B1A2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. Reporting d'allocation" sheetId="1" r:id="rId1"/>
    <sheet name="2. Reporting d'impact" sheetId="3" r:id="rId2"/>
  </sheets>
  <definedNames>
    <definedName name="_ftn1" localSheetId="0">'1. Reporting d''allocation'!$A$43</definedName>
    <definedName name="_ftnref1" localSheetId="0">'1. Reporting d''allocation'!$G$38</definedName>
    <definedName name="_ftnref3" localSheetId="1">'2. Reporting d''impact'!$A$45</definedName>
    <definedName name="_ftnref4" localSheetId="1">'2. Reporting d''impact'!$A$46</definedName>
    <definedName name="durable">'1. Reporting d''allocation'!$E$13</definedName>
    <definedName name="verte">'1. Reporting d''allocation'!$E$12</definedName>
    <definedName name="_xlnm.Print_Area" localSheetId="0">'1. Reporting d''allocation'!$A$1:$O$64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I41" i="1"/>
  <c r="J41" i="1"/>
  <c r="J58" i="1" l="1"/>
  <c r="J51" i="1"/>
  <c r="F21" i="1"/>
  <c r="I51" i="1" l="1"/>
  <c r="G31" i="3" s="1"/>
  <c r="E21" i="3"/>
  <c r="F21" i="3"/>
  <c r="C12" i="3" s="1"/>
  <c r="D12" i="3" s="1"/>
  <c r="F31" i="3"/>
  <c r="E31" i="3"/>
  <c r="G21" i="3" l="1"/>
  <c r="H46" i="3" l="1"/>
  <c r="E14" i="3" s="1"/>
  <c r="G46" i="3"/>
  <c r="G49" i="3" s="1"/>
  <c r="H49" i="3" l="1"/>
  <c r="F14" i="3" s="1"/>
  <c r="G14" i="3" l="1"/>
  <c r="E31" i="1"/>
  <c r="E30" i="1"/>
  <c r="C31" i="1"/>
  <c r="C30" i="1"/>
  <c r="E13" i="3"/>
  <c r="C13" i="3"/>
  <c r="E12" i="3"/>
  <c r="G20" i="3"/>
  <c r="F12" i="3" s="1"/>
  <c r="C34" i="1" l="1"/>
  <c r="D31" i="1" s="1"/>
  <c r="E34" i="1"/>
  <c r="F22" i="1"/>
  <c r="F19" i="1"/>
  <c r="I58" i="1"/>
  <c r="F38" i="3" s="1"/>
  <c r="G31" i="1" l="1"/>
  <c r="D30" i="1"/>
  <c r="G30" i="1"/>
  <c r="G34" i="1"/>
  <c r="G13" i="3"/>
  <c r="F33" i="1"/>
  <c r="F32" i="1"/>
  <c r="G32" i="1"/>
  <c r="F31" i="1"/>
  <c r="G33" i="1"/>
  <c r="F34" i="1"/>
  <c r="F30" i="1"/>
  <c r="G29" i="3"/>
  <c r="G30" i="3"/>
  <c r="G28" i="3" l="1"/>
  <c r="G27" i="3" l="1"/>
  <c r="G26" i="3" l="1"/>
  <c r="G19" i="3" l="1"/>
  <c r="G12" i="3" l="1"/>
  <c r="D38" i="3"/>
  <c r="F37" i="3"/>
  <c r="F13" i="3" s="1"/>
  <c r="F36" i="3"/>
  <c r="D13" i="3" s="1"/>
</calcChain>
</file>

<file path=xl/sharedStrings.xml><?xml version="1.0" encoding="utf-8"?>
<sst xmlns="http://schemas.openxmlformats.org/spreadsheetml/2006/main" count="226" uniqueCount="149">
  <si>
    <t xml:space="preserve"> </t>
  </si>
  <si>
    <t>ISIN</t>
  </si>
  <si>
    <t>Obligation verte</t>
  </si>
  <si>
    <t>Obligation durable</t>
  </si>
  <si>
    <t>FR0013463775</t>
  </si>
  <si>
    <t>FR001400F620</t>
  </si>
  <si>
    <t>Tier 2</t>
  </si>
  <si>
    <t>Total des émissions</t>
  </si>
  <si>
    <t>Obligation durable 2023
ISIN : FR001400F620</t>
  </si>
  <si>
    <t>Montant alloué en M€</t>
  </si>
  <si>
    <t>% dans l’obligation verte</t>
  </si>
  <si>
    <t>Total</t>
  </si>
  <si>
    <t>N.A.</t>
  </si>
  <si>
    <t>Obligation verte 2019
ISIN : FR0013463775</t>
  </si>
  <si>
    <t>Label</t>
  </si>
  <si>
    <t>ICMA GBP</t>
  </si>
  <si>
    <t>% alloué le total des émissions</t>
  </si>
  <si>
    <t>Montant alloué</t>
  </si>
  <si>
    <t xml:space="preserve">BEE Tertiaire neuf
Version A
HQE Excellent 
(bureaux)
NF Habitat
Excellent 
(logements)
</t>
  </si>
  <si>
    <t>1 073 m²</t>
  </si>
  <si>
    <t xml:space="preserve">Efficacité énergétique.
Bâtiment vert.
</t>
  </si>
  <si>
    <t>Obligation verte (FR0013463775)</t>
  </si>
  <si>
    <t xml:space="preserve">Acquisition en VEFA d'un actif
de 31 753 m² en cours de
restructuration.
Acquisition en octobre 2018.
</t>
  </si>
  <si>
    <t>Acquisition en VEFA d'une résidence senior dont la consommation devrait être inférieure de 15% à la consommation de référence (RT2012). Livraison effectuée en 2019</t>
  </si>
  <si>
    <t xml:space="preserve">HQE 2015 Exceptionnel
BREEAM 2016 Outstanding
BEPOS Effinergie 2013*
BiodiverCity ABCC*
Well Silver
Wired Score Gold pour B1 *
Silver pour B2 et B3 *
</t>
  </si>
  <si>
    <t>4 355 m²</t>
  </si>
  <si>
    <t>31 753 m²</t>
  </si>
  <si>
    <t>40 000 m²</t>
  </si>
  <si>
    <t>33 465 m²</t>
  </si>
  <si>
    <t>6 645 m²</t>
  </si>
  <si>
    <t xml:space="preserve">Efficacité énergétique.
Bâtiment vert.
Energies renouvelables. </t>
  </si>
  <si>
    <t>PEFC</t>
  </si>
  <si>
    <t>Acquisition d’un massif dans la Nièvre.</t>
  </si>
  <si>
    <t>513 ha</t>
  </si>
  <si>
    <t>Obligation durable
(FR001400F620)</t>
  </si>
  <si>
    <t xml:space="preserve">Date de lancement </t>
  </si>
  <si>
    <t>Orange Concessions</t>
  </si>
  <si>
    <t>Orange concessions accompagne les collectivités locales dans l’aménagement numérique de leur territoire : elle orchestre la conception, la construction et l’exploitation des réseaux fibre en France et DOM TOM., en s’appuyant sur Orange comme partenaire industriel de référence.</t>
  </si>
  <si>
    <t xml:space="preserve">N.A. </t>
  </si>
  <si>
    <t>Indicateurs d'impacts</t>
  </si>
  <si>
    <r>
      <rPr>
        <b/>
        <sz val="7"/>
        <color theme="1"/>
        <rFont val="Calibri"/>
        <family val="2"/>
        <scheme val="minor"/>
      </rPr>
      <t>Paris Ancienne Comédie</t>
    </r>
    <r>
      <rPr>
        <sz val="7"/>
        <color theme="1"/>
        <rFont val="Calibri"/>
        <family val="2"/>
        <scheme val="minor"/>
      </rPr>
      <t>,
14 rue de l’Ancienne Comédie, Paris 6e</t>
    </r>
  </si>
  <si>
    <t xml:space="preserve">Restructuration d'un immeuble de bureaux en immeuble mixte bureaux et logements. Livré en octobre 2020. </t>
  </si>
  <si>
    <r>
      <rPr>
        <b/>
        <sz val="7"/>
        <color theme="1"/>
        <rFont val="Calibri"/>
        <family val="2"/>
        <scheme val="minor"/>
      </rPr>
      <t>Paris Richelieu</t>
    </r>
    <r>
      <rPr>
        <sz val="7"/>
        <color theme="1"/>
        <rFont val="Calibri"/>
        <family val="2"/>
        <scheme val="minor"/>
      </rPr>
      <t xml:space="preserve">,
85-89 rue de Richelieu, Paris 2e
</t>
    </r>
  </si>
  <si>
    <r>
      <rPr>
        <b/>
        <sz val="7"/>
        <color theme="1"/>
        <rFont val="Calibri"/>
        <family val="2"/>
        <scheme val="minor"/>
      </rPr>
      <t>Issy Cœur de Ville</t>
    </r>
    <r>
      <rPr>
        <sz val="7"/>
        <color theme="1"/>
        <rFont val="Calibri"/>
        <family val="2"/>
        <scheme val="minor"/>
      </rPr>
      <t xml:space="preserve">,
4 Promenade Cœur de Ville, Issy-les-Moulineaux
</t>
    </r>
  </si>
  <si>
    <t>ISIN de l'obligation</t>
  </si>
  <si>
    <r>
      <rPr>
        <b/>
        <sz val="7"/>
        <color theme="1"/>
        <rFont val="Calibri"/>
        <family val="2"/>
        <scheme val="minor"/>
      </rPr>
      <t>Saint Cloud</t>
    </r>
    <r>
      <rPr>
        <sz val="7"/>
        <color theme="1"/>
        <rFont val="Calibri"/>
        <family val="2"/>
        <scheme val="minor"/>
      </rPr>
      <t>,
54 rue du 18 juin
1940, Saint-Cloud</t>
    </r>
  </si>
  <si>
    <t xml:space="preserve">Paris Ancienne Comédie </t>
  </si>
  <si>
    <t>Acquisition en VEFA d'un immeuble
résidentiel de 62 logements.
Livré en avril 2021</t>
  </si>
  <si>
    <t>Effinergie +*
Référentiel RT2012*
HQE Très performant</t>
  </si>
  <si>
    <t>Efficacité énergétique.
Bâtiment vert.</t>
  </si>
  <si>
    <t>Effinergie Rénovation BBC
HQE Rénovation Exceptionnel
BREEAM
Excellent
Well Building &amp; standard V1
Silver*</t>
  </si>
  <si>
    <t xml:space="preserve">Acquisition en VEFA, au sein
d'un éco-quartier favorisant
la biodiversité, d'un bâtiment
à énergie positive utilisant
la géothermie et disposant
de 3 300 m² de panneaux
photovoltaïques.
Livraison réalisée en 2022. Issy Cœur de Ville est composée de 3 bâtiments. </t>
  </si>
  <si>
    <r>
      <rPr>
        <b/>
        <sz val="7"/>
        <color theme="1"/>
        <rFont val="Calibri"/>
        <family val="2"/>
        <scheme val="minor"/>
      </rPr>
      <t>Aquarel</t>
    </r>
    <r>
      <rPr>
        <sz val="7"/>
        <color theme="1"/>
        <rFont val="Calibri"/>
        <family val="2"/>
        <scheme val="minor"/>
      </rPr>
      <t>,
145-151, Quai
du Président
Roosevelt, Issy- les-
Moulineaux</t>
    </r>
  </si>
  <si>
    <t>Acquisition d'un immeuble
neuf (2019) de 33 465 m²
en 2020</t>
  </si>
  <si>
    <t>HQE Excellent
BREEAM Conception Very Good
BREEAM Construction Very Good
Effinergie +</t>
  </si>
  <si>
    <r>
      <rPr>
        <b/>
        <sz val="7"/>
        <color theme="1"/>
        <rFont val="Calibri"/>
        <family val="2"/>
        <scheme val="minor"/>
      </rPr>
      <t>Perros Les Megalithes Roses,</t>
    </r>
    <r>
      <rPr>
        <sz val="7"/>
        <color theme="1"/>
        <rFont val="Calibri"/>
        <family val="2"/>
        <scheme val="minor"/>
      </rPr>
      <t xml:space="preserve">
53 Boulevard
Aristide Briand,
Perros-Guirec</t>
    </r>
  </si>
  <si>
    <t>Acquisition de 2 massifs situés en Bourgogne / Franche-Comté dans les départements du Doubs et de Haute-
Saône</t>
  </si>
  <si>
    <t>Octobre 2018</t>
  </si>
  <si>
    <t>Gestion durable des ressources naturelles vivantes et des sols.
Préservation de la biodiversité terrestre et aquatique.</t>
  </si>
  <si>
    <t>Issy Cœur de Ville</t>
  </si>
  <si>
    <t>Aquarel</t>
  </si>
  <si>
    <t>Les Mégalithes Roses</t>
  </si>
  <si>
    <t>N/A</t>
  </si>
  <si>
    <t>Saint-Cloud</t>
  </si>
  <si>
    <t>Paris Richelieu</t>
  </si>
  <si>
    <t>Montagne de la Fage</t>
  </si>
  <si>
    <r>
      <t xml:space="preserve">Montagne de la Fage
</t>
    </r>
    <r>
      <rPr>
        <sz val="7"/>
        <color theme="1"/>
        <rFont val="Calibri"/>
        <family val="2"/>
        <scheme val="minor"/>
      </rPr>
      <t>70 rue Balard, Paris 15e</t>
    </r>
  </si>
  <si>
    <t>HQE Rénovation Exceptionnel
BREEAM Refurbishment &amp; Fit-Out Excellent
OsmoZ Ready
BBCA Rénovation Standard
WiredScore Platinum
SmartScore Certified
BiodiverCity ABCB</t>
  </si>
  <si>
    <t>9 470 m²</t>
  </si>
  <si>
    <t>% dans l’obligation durable</t>
  </si>
  <si>
    <t>NF Habitat HQE
Très Performant 
NF Tertiaire HQE
très bon</t>
  </si>
  <si>
    <t>961 ha</t>
  </si>
  <si>
    <t>L'immeuble est en cours de restructuration suite au départ de l'ancien locataire, Eutelsat, qui a occupé le bâtiment de 1996 à 2020. L'immeuble a été livré fin juin 2024 mais l'arrivée de ses futurs occupants n'est planifiée qu'au T3 2025 donc pas de relevé de consommation.</t>
  </si>
  <si>
    <r>
      <t xml:space="preserve">Massif de Merry Vaux 
</t>
    </r>
    <r>
      <rPr>
        <sz val="7"/>
        <color theme="1"/>
        <rFont val="Calibri"/>
        <family val="2"/>
        <scheme val="minor"/>
      </rPr>
      <t>Nièvre (France)</t>
    </r>
  </si>
  <si>
    <t>Groupement Forestier de NAN</t>
  </si>
  <si>
    <t xml:space="preserve">Massif de Merry Vaux </t>
  </si>
  <si>
    <r>
      <t xml:space="preserve">Groupement Forestier de NAN
</t>
    </r>
    <r>
      <rPr>
        <sz val="7"/>
        <color theme="1"/>
        <rFont val="Calibri"/>
        <family val="2"/>
        <scheme val="minor"/>
      </rPr>
      <t>Région
Bourgogne-
Franche-
Comté (France)</t>
    </r>
  </si>
  <si>
    <t>Montant décaissé</t>
  </si>
  <si>
    <t>Table 1: Emission characteristics</t>
  </si>
  <si>
    <t>Type of issue</t>
  </si>
  <si>
    <t>Year of Issue</t>
  </si>
  <si>
    <t>Tiering Solvency 2</t>
  </si>
  <si>
    <t>Nominal amount of the issue in euro (€ million)</t>
  </si>
  <si>
    <t>First call date</t>
  </si>
  <si>
    <t>Legal maturity</t>
  </si>
  <si>
    <t>Total emissions</t>
  </si>
  <si>
    <t>Amounts issued in € million</t>
  </si>
  <si>
    <t>Amounts allocated as of 31/12/2024</t>
  </si>
  <si>
    <t>Amounts disbursed as of 31/12/2024</t>
  </si>
  <si>
    <t>Amount to be allocated and temporarily invested in SRI funds in € million</t>
  </si>
  <si>
    <t>Refinancing portion of allocated amounts</t>
  </si>
  <si>
    <t>Share of new funding of allocated amounts</t>
  </si>
  <si>
    <t>Table 3: Amounts Allocated by Asset Class</t>
  </si>
  <si>
    <t>Asset Class</t>
  </si>
  <si>
    <t>Green Bond 2019
ISIN: FR0013463775</t>
  </si>
  <si>
    <t>Sustainable Bond 2023
ISIN: FR001400F620</t>
  </si>
  <si>
    <t>% of total emissions</t>
  </si>
  <si>
    <t>Green buildings</t>
  </si>
  <si>
    <t>Sustainable forestry</t>
  </si>
  <si>
    <t>Digital inclusion</t>
  </si>
  <si>
    <t>Amount temporarily invested in SRI funds</t>
  </si>
  <si>
    <t>Project</t>
  </si>
  <si>
    <t>Operation</t>
  </si>
  <si>
    <t>Amount disbursed</t>
  </si>
  <si>
    <t>ISIN of the bond</t>
  </si>
  <si>
    <t xml:space="preserve">Total areas </t>
  </si>
  <si>
    <t xml:space="preserve">Delivery date </t>
  </si>
  <si>
    <t>% allocated in total emissions</t>
  </si>
  <si>
    <t>Amount
allocated</t>
  </si>
  <si>
    <t xml:space="preserve">Table 4.2.: Distribution of allocations within green buildings, category construction of new green buildings </t>
  </si>
  <si>
    <t>Table 5: Distribution of allocations within sustainable forestry</t>
  </si>
  <si>
    <t>Acquisition date</t>
  </si>
  <si>
    <t xml:space="preserve">Table 6: Distribution of allocations within digital inclusion </t>
  </si>
  <si>
    <t xml:space="preserve">Project </t>
  </si>
  <si>
    <t xml:space="preserve">Table 7: Green and Sustainable Bond Impact Picture </t>
  </si>
  <si>
    <t>Green &amp; Sustainable Bonds</t>
  </si>
  <si>
    <t>Annual Report 2024</t>
  </si>
  <si>
    <t>teqC02e for Sustainable Forestry</t>
  </si>
  <si>
    <t xml:space="preserve">Measuring impact by asset class </t>
  </si>
  <si>
    <t>teqC02e for Green Building</t>
  </si>
  <si>
    <t>Green Bond 2019
ISIN : FR0013463775</t>
  </si>
  <si>
    <t>Sustainable Bond 2023
ISIN : FR001400F620</t>
  </si>
  <si>
    <t xml:space="preserve">Total Impact </t>
  </si>
  <si>
    <t xml:space="preserve">Impact per M€ invested </t>
  </si>
  <si>
    <t>Impact per M€ invested</t>
  </si>
  <si>
    <t xml:space="preserve">Total impact per M€ invested in the issuance portfolio  </t>
  </si>
  <si>
    <t>Table 8.1.: Impact table for green buildings, category renovation and restructuring of existing buildings</t>
  </si>
  <si>
    <t>Estimate of the evolution of energy consumption after the works (in %)</t>
  </si>
  <si>
    <t>Estimated evolution of CO2 emissions (in %)</t>
  </si>
  <si>
    <t>Estimate of energy consumption avoided in a full year after the works</t>
  </si>
  <si>
    <t>Estimated full-year avoided CO2 emissions at the end of the work</t>
  </si>
  <si>
    <t>teqC02e/€1M/year</t>
  </si>
  <si>
    <t>IISIN of the relevant bond</t>
  </si>
  <si>
    <t>Table 9: Sustainable Forestry Impact Picture</t>
  </si>
  <si>
    <t>Gross annual storage balance (tCO2eq)</t>
  </si>
  <si>
    <t>ISIN of the relevant bond</t>
  </si>
  <si>
    <t>% IPE connectable / number of target housing agreements</t>
  </si>
  <si>
    <t>% of FTTH connections / number of IPE connectable dwellings</t>
  </si>
  <si>
    <t xml:space="preserve">Number of homes connected /M€ invested </t>
  </si>
  <si>
    <t>Number of homes connected (commissioned) to FTTH offers (Passive and Activated) by Orange Concession</t>
  </si>
  <si>
    <t xml:space="preserve">Number of target dwellings Agreement signed by local authority </t>
  </si>
  <si>
    <r>
      <t>Number of IPE connectable dwellings (ARCEP definition</t>
    </r>
    <r>
      <rPr>
        <sz val="8"/>
        <color rgb="FF000000"/>
        <rFont val="Calibri"/>
        <family val="2"/>
      </rPr>
      <t>)</t>
    </r>
  </si>
  <si>
    <t xml:space="preserve">Including a number of homes connected by CNP Assurances </t>
  </si>
  <si>
    <t>2023 Report 
(estimated data)</t>
  </si>
  <si>
    <t xml:space="preserve">2023 actual data </t>
  </si>
  <si>
    <t>Table 10: Digital Inclusion Impact Picture</t>
  </si>
  <si>
    <t>Table 2: Amounts Allocated by obligation</t>
  </si>
  <si>
    <t xml:space="preserve">Table 4.1. : Distribution of allocations within green buildings, category renovation and restructuring of existing buildings </t>
  </si>
  <si>
    <t xml:space="preserve">Table 8.2.: Green Building Impact Table, New Green Building Construction and Acquisition Category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</si>
</sst>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M&quot;&quot;€&quot;"/>
    <numFmt numFmtId="165" formatCode="#,##0.00&quot; GWh&quot;"/>
    <numFmt numFmtId="166" formatCode="#,##0&quot; teqCO2&quot;"/>
    <numFmt numFmtId="167" formatCode="#,##0.0&quot; GWh&quot;"/>
    <numFmt numFmtId="168" formatCode="0.0%"/>
    <numFmt numFmtId="169" formatCode="0.0"/>
  </numFmts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"/>
      <color rgb="FFFFFFFF"/>
      <name val="Rawline"/>
    </font>
    <font>
      <b/>
      <sz val="7"/>
      <color rgb="FFFFFFFF"/>
      <name val="Calibri"/>
      <family val="2"/>
      <scheme val="minor"/>
    </font>
    <font>
      <b/>
      <sz val="7"/>
      <color theme="0"/>
      <name val="Calibri "/>
    </font>
    <font>
      <sz val="5"/>
      <color theme="1"/>
      <name val="Rawline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6"/>
      <color rgb="FFFFFFFF"/>
      <name val="Rawline"/>
    </font>
    <font>
      <sz val="7"/>
      <color rgb="FF000000"/>
      <name val="Calibri "/>
    </font>
    <font>
      <sz val="7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Rawline"/>
    </font>
    <font>
      <sz val="5"/>
      <color rgb="FF000000"/>
      <name val="Rawline"/>
    </font>
    <font>
      <b/>
      <i/>
      <sz val="11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3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D2362"/>
        <bgColor indexed="64"/>
      </patternFill>
    </fill>
    <fill>
      <patternFill patternType="solid">
        <fgColor rgb="FFE7E6E6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theme="0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5" fillId="0" borderId="0" xfId="0" applyFont="1"/>
    <xf numFmtId="0" fontId="4" fillId="0" borderId="0" xfId="0" applyFont="1" applyAlignment="1">
      <alignment vertical="center" wrapText="1"/>
    </xf>
    <xf numFmtId="0" fontId="8" fillId="4" borderId="0" xfId="0" applyFont="1" applyFill="1"/>
    <xf numFmtId="0" fontId="6" fillId="4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4" fontId="12" fillId="3" borderId="6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2" fillId="3" borderId="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17" fontId="9" fillId="3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" fontId="1" fillId="2" borderId="0" xfId="0" applyNumberFormat="1" applyFont="1" applyFill="1"/>
    <xf numFmtId="164" fontId="9" fillId="0" borderId="4" xfId="0" applyNumberFormat="1" applyFont="1" applyBorder="1" applyAlignment="1">
      <alignment horizontal="center" vertical="center"/>
    </xf>
    <xf numFmtId="164" fontId="1" fillId="2" borderId="0" xfId="0" applyNumberFormat="1" applyFont="1" applyFill="1"/>
    <xf numFmtId="164" fontId="1" fillId="2" borderId="12" xfId="0" applyNumberFormat="1" applyFont="1" applyFill="1" applyBorder="1"/>
    <xf numFmtId="10" fontId="0" fillId="0" borderId="0" xfId="0" applyNumberFormat="1"/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/>
    </xf>
    <xf numFmtId="0" fontId="8" fillId="2" borderId="12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66" fontId="8" fillId="2" borderId="4" xfId="0" quotePrefix="1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167" fontId="8" fillId="2" borderId="4" xfId="0" quotePrefix="1" applyNumberFormat="1" applyFont="1" applyFill="1" applyBorder="1" applyAlignment="1">
      <alignment horizontal="center" vertical="center"/>
    </xf>
    <xf numFmtId="165" fontId="8" fillId="2" borderId="4" xfId="0" quotePrefix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/>
    </xf>
    <xf numFmtId="9" fontId="0" fillId="0" borderId="0" xfId="0" applyNumberFormat="1"/>
    <xf numFmtId="3" fontId="18" fillId="3" borderId="4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4" fontId="6" fillId="0" borderId="4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0" fillId="4" borderId="4" xfId="0" applyNumberFormat="1" applyFont="1" applyFill="1" applyBorder="1" applyAlignment="1">
      <alignment horizontal="center" vertical="center" wrapText="1"/>
    </xf>
    <xf numFmtId="165" fontId="15" fillId="4" borderId="4" xfId="0" quotePrefix="1" applyNumberFormat="1" applyFont="1" applyFill="1" applyBorder="1" applyAlignment="1">
      <alignment horizontal="center" vertical="center"/>
    </xf>
    <xf numFmtId="166" fontId="15" fillId="4" borderId="4" xfId="0" quotePrefix="1" applyNumberFormat="1" applyFont="1" applyFill="1" applyBorder="1" applyAlignment="1">
      <alignment horizontal="center" vertical="center"/>
    </xf>
    <xf numFmtId="9" fontId="9" fillId="4" borderId="10" xfId="0" applyNumberFormat="1" applyFont="1" applyFill="1" applyBorder="1" applyAlignment="1">
      <alignment horizontal="center" vertical="center" wrapText="1"/>
    </xf>
    <xf numFmtId="167" fontId="15" fillId="4" borderId="4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8" fillId="2" borderId="12" xfId="0" applyNumberFormat="1" applyFont="1" applyFill="1" applyBorder="1" applyAlignment="1">
      <alignment horizontal="center" vertical="center"/>
    </xf>
    <xf numFmtId="164" fontId="0" fillId="0" borderId="0" xfId="0" applyNumberFormat="1"/>
    <xf numFmtId="1" fontId="9" fillId="4" borderId="16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 wrapText="1"/>
    </xf>
    <xf numFmtId="1" fontId="18" fillId="3" borderId="4" xfId="0" applyNumberFormat="1" applyFont="1" applyFill="1" applyBorder="1" applyAlignment="1">
      <alignment horizontal="center" vertical="center" wrapText="1"/>
    </xf>
    <xf numFmtId="169" fontId="18" fillId="3" borderId="4" xfId="0" applyNumberFormat="1" applyFont="1" applyFill="1" applyBorder="1" applyAlignment="1">
      <alignment horizontal="center" vertical="center" wrapText="1"/>
    </xf>
    <xf numFmtId="168" fontId="6" fillId="4" borderId="4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18" fillId="0" borderId="4" xfId="0" applyNumberFormat="1" applyFont="1" applyBorder="1" applyAlignment="1">
      <alignment horizontal="center" vertical="center" wrapText="1"/>
    </xf>
    <xf numFmtId="9" fontId="9" fillId="4" borderId="15" xfId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/>
    </xf>
    <xf numFmtId="9" fontId="0" fillId="0" borderId="0" xfId="1" applyFont="1"/>
    <xf numFmtId="0" fontId="8" fillId="5" borderId="8" xfId="0" applyFont="1" applyFill="1" applyBorder="1" applyAlignment="1">
      <alignment horizontal="center" vertical="center" wrapText="1"/>
    </xf>
    <xf numFmtId="1" fontId="8" fillId="7" borderId="12" xfId="0" applyNumberFormat="1" applyFont="1" applyFill="1" applyBorder="1" applyAlignment="1">
      <alignment horizontal="center" vertical="center" wrapText="1"/>
    </xf>
    <xf numFmtId="9" fontId="15" fillId="4" borderId="17" xfId="0" applyNumberFormat="1" applyFont="1" applyFill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9" fontId="9" fillId="4" borderId="10" xfId="0" applyNumberFormat="1" applyFont="1" applyFill="1" applyBorder="1" applyAlignment="1">
      <alignment horizontal="center" vertical="center" wrapText="1"/>
    </xf>
    <xf numFmtId="9" fontId="9" fillId="4" borderId="1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9" fontId="15" fillId="4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left" vertical="center" wrapText="1"/>
    </xf>
    <xf numFmtId="3" fontId="6" fillId="4" borderId="10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left" vertical="center" wrapText="1"/>
    </xf>
    <xf numFmtId="0" fontId="22" fillId="8" borderId="23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left" vertical="center" wrapText="1" indent="1"/>
    </xf>
    <xf numFmtId="0" fontId="22" fillId="8" borderId="23" xfId="0" applyFont="1" applyFill="1" applyBorder="1" applyAlignment="1">
      <alignment horizontal="left" vertical="center" wrapText="1" indent="1"/>
    </xf>
    <xf numFmtId="0" fontId="22" fillId="8" borderId="1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1D2362"/>
      <color rgb="FFCC00CC"/>
      <color rgb="FF66B2E4"/>
      <color rgb="FF00ACA9"/>
      <color rgb="FFDD0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246931</xdr:colOff>
      <xdr:row>5</xdr:row>
      <xdr:rowOff>84748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6E6718-C970-43F0-AC54-81290B96E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1643" cy="1003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254258</xdr:colOff>
      <xdr:row>5</xdr:row>
      <xdr:rowOff>87923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431090-E886-465A-8317-3B76B2F9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4818" cy="1000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showGridLines="0" tabSelected="1" showRuler="0" zoomScaleNormal="100" zoomScaleSheetLayoutView="100" zoomScalePageLayoutView="74" workbookViewId="0">
      <selection activeCell="A9" sqref="A9"/>
    </sheetView>
  </sheetViews>
  <sheetFormatPr baseColWidth="10" defaultColWidth="8.81640625" defaultRowHeight="14.5"/>
  <cols>
    <col min="1" max="1" width="10.1796875" customWidth="1"/>
    <col min="2" max="2" width="9.54296875" customWidth="1"/>
    <col min="3" max="3" width="12.1796875" customWidth="1"/>
    <col min="4" max="6" width="14.453125" customWidth="1"/>
    <col min="7" max="7" width="13.81640625" customWidth="1"/>
    <col min="8" max="10" width="9.54296875" customWidth="1"/>
    <col min="11" max="11" width="9.6328125" customWidth="1"/>
    <col min="13" max="13" width="9.81640625" customWidth="1"/>
    <col min="14" max="14" width="8.54296875" customWidth="1"/>
    <col min="15" max="15" width="15.1796875" bestFit="1" customWidth="1"/>
    <col min="17" max="17" width="10.453125" customWidth="1"/>
    <col min="19" max="19" width="15.1796875" bestFit="1" customWidth="1"/>
  </cols>
  <sheetData>
    <row r="1" spans="1:21">
      <c r="A1" s="95"/>
      <c r="B1" s="95"/>
      <c r="C1" s="95"/>
      <c r="D1" s="95"/>
      <c r="E1" s="71"/>
      <c r="F1" s="71"/>
      <c r="G1" t="s">
        <v>0</v>
      </c>
    </row>
    <row r="3" spans="1:21">
      <c r="E3" s="85" t="s">
        <v>115</v>
      </c>
    </row>
    <row r="4" spans="1:21">
      <c r="E4" s="85" t="s">
        <v>116</v>
      </c>
    </row>
    <row r="10" spans="1:21" ht="18" customHeight="1">
      <c r="A10" s="83" t="s">
        <v>78</v>
      </c>
    </row>
    <row r="11" spans="1:21" ht="37.5" customHeight="1">
      <c r="A11" s="17" t="s">
        <v>79</v>
      </c>
      <c r="B11" s="17" t="s">
        <v>80</v>
      </c>
      <c r="C11" s="17" t="s">
        <v>1</v>
      </c>
      <c r="D11" s="17" t="s">
        <v>81</v>
      </c>
      <c r="E11" s="17" t="s">
        <v>82</v>
      </c>
      <c r="F11" s="17" t="s">
        <v>83</v>
      </c>
      <c r="G11" s="17" t="s">
        <v>84</v>
      </c>
      <c r="K11" s="1"/>
      <c r="N11" s="95"/>
      <c r="O11" s="95"/>
      <c r="P11" s="95"/>
      <c r="Q11" s="95"/>
      <c r="R11" s="95"/>
      <c r="S11" s="95"/>
      <c r="T11" s="95"/>
      <c r="U11" s="95"/>
    </row>
    <row r="12" spans="1:21">
      <c r="A12" s="11" t="s">
        <v>2</v>
      </c>
      <c r="B12" s="12">
        <v>2019</v>
      </c>
      <c r="C12" s="11" t="s">
        <v>4</v>
      </c>
      <c r="D12" s="12" t="s">
        <v>6</v>
      </c>
      <c r="E12" s="12">
        <v>750</v>
      </c>
      <c r="F12" s="13">
        <v>47691</v>
      </c>
      <c r="G12" s="13">
        <v>54996</v>
      </c>
    </row>
    <row r="13" spans="1:21" ht="18">
      <c r="A13" s="14" t="s">
        <v>3</v>
      </c>
      <c r="B13" s="14">
        <v>2023</v>
      </c>
      <c r="C13" s="15" t="s">
        <v>5</v>
      </c>
      <c r="D13" s="15" t="s">
        <v>6</v>
      </c>
      <c r="E13" s="15">
        <v>500</v>
      </c>
      <c r="F13" s="16">
        <v>48778</v>
      </c>
      <c r="G13" s="16">
        <v>56083</v>
      </c>
    </row>
    <row r="14" spans="1:21">
      <c r="D14" s="15" t="s">
        <v>85</v>
      </c>
      <c r="E14" s="15">
        <v>1250</v>
      </c>
      <c r="F14" s="65"/>
    </row>
    <row r="15" spans="1:21">
      <c r="D15" s="65"/>
      <c r="E15" s="65"/>
      <c r="F15" s="65"/>
      <c r="G15" s="65"/>
    </row>
    <row r="17" spans="1:11" ht="18" customHeight="1">
      <c r="A17" s="83" t="s">
        <v>146</v>
      </c>
    </row>
    <row r="18" spans="1:11" ht="51.65" customHeight="1">
      <c r="D18" s="17" t="s">
        <v>13</v>
      </c>
      <c r="E18" s="17" t="s">
        <v>8</v>
      </c>
      <c r="F18" s="18" t="s">
        <v>7</v>
      </c>
    </row>
    <row r="19" spans="1:11" ht="22.5" customHeight="1">
      <c r="A19" s="96" t="s">
        <v>86</v>
      </c>
      <c r="B19" s="97"/>
      <c r="C19" s="97"/>
      <c r="D19" s="57">
        <v>749.99</v>
      </c>
      <c r="E19" s="49">
        <v>500</v>
      </c>
      <c r="F19" s="51">
        <f>SUM(D19:E19)</f>
        <v>1249.99</v>
      </c>
    </row>
    <row r="20" spans="1:11" ht="22.5" customHeight="1">
      <c r="A20" s="102" t="s">
        <v>87</v>
      </c>
      <c r="B20" s="103"/>
      <c r="C20" s="104"/>
      <c r="D20" s="90">
        <v>750</v>
      </c>
      <c r="E20" s="91">
        <v>394</v>
      </c>
      <c r="F20" s="92">
        <v>1144</v>
      </c>
    </row>
    <row r="21" spans="1:11" ht="22.5" customHeight="1">
      <c r="A21" s="102" t="s">
        <v>88</v>
      </c>
      <c r="B21" s="103"/>
      <c r="C21" s="104"/>
      <c r="D21" s="90">
        <v>750</v>
      </c>
      <c r="E21" s="91">
        <v>391</v>
      </c>
      <c r="F21" s="92">
        <f>D21+E21</f>
        <v>1141</v>
      </c>
    </row>
    <row r="22" spans="1:11" ht="24.65" customHeight="1">
      <c r="A22" s="96" t="s">
        <v>89</v>
      </c>
      <c r="B22" s="97"/>
      <c r="C22" s="97"/>
      <c r="D22" s="57">
        <v>9.9999999999909051E-3</v>
      </c>
      <c r="E22" s="74">
        <v>106</v>
      </c>
      <c r="F22" s="63">
        <f>D22+E22</f>
        <v>106.00999999999999</v>
      </c>
    </row>
    <row r="23" spans="1:11" ht="21.65" customHeight="1">
      <c r="A23" s="96" t="s">
        <v>90</v>
      </c>
      <c r="B23" s="97"/>
      <c r="C23" s="97"/>
      <c r="D23" s="82">
        <v>0.53186666666666671</v>
      </c>
      <c r="E23" s="89">
        <v>0.88</v>
      </c>
      <c r="F23" s="37" t="s">
        <v>12</v>
      </c>
    </row>
    <row r="24" spans="1:11" ht="21" customHeight="1">
      <c r="A24" s="96" t="s">
        <v>91</v>
      </c>
      <c r="B24" s="97"/>
      <c r="C24" s="97"/>
      <c r="D24" s="82">
        <v>0.46812000000000004</v>
      </c>
      <c r="E24" s="38" t="s">
        <v>12</v>
      </c>
      <c r="F24" s="37" t="s">
        <v>12</v>
      </c>
    </row>
    <row r="27" spans="1:11" ht="18" customHeight="1">
      <c r="A27" s="83" t="s">
        <v>92</v>
      </c>
    </row>
    <row r="28" spans="1:11" ht="33.65" customHeight="1">
      <c r="A28" s="98" t="s">
        <v>93</v>
      </c>
      <c r="B28" s="98"/>
      <c r="C28" s="98" t="s">
        <v>94</v>
      </c>
      <c r="D28" s="98"/>
      <c r="E28" s="100" t="s">
        <v>95</v>
      </c>
      <c r="F28" s="101"/>
      <c r="G28" s="98" t="s">
        <v>96</v>
      </c>
      <c r="K28" s="3"/>
    </row>
    <row r="29" spans="1:11" ht="19">
      <c r="A29" s="98"/>
      <c r="B29" s="98"/>
      <c r="C29" s="20" t="s">
        <v>9</v>
      </c>
      <c r="D29" s="20" t="s">
        <v>10</v>
      </c>
      <c r="E29" s="20" t="s">
        <v>9</v>
      </c>
      <c r="F29" s="20" t="s">
        <v>69</v>
      </c>
      <c r="G29" s="99"/>
    </row>
    <row r="30" spans="1:11" ht="18.5" customHeight="1">
      <c r="A30" s="138" t="s">
        <v>97</v>
      </c>
      <c r="B30" s="138"/>
      <c r="C30" s="93">
        <f>SUM(I46:I50)+I39</f>
        <v>738.33</v>
      </c>
      <c r="D30" s="39">
        <f>C30/C34</f>
        <v>0.98445312604168056</v>
      </c>
      <c r="E30" s="50">
        <f>I40</f>
        <v>44</v>
      </c>
      <c r="F30" s="39">
        <f>E30/$E$34</f>
        <v>8.7999999999999995E-2</v>
      </c>
      <c r="G30" s="39">
        <f>(C30+E30)/($C$34+$E$34)</f>
        <v>0.62586900695205561</v>
      </c>
    </row>
    <row r="31" spans="1:11">
      <c r="A31" s="138" t="s">
        <v>98</v>
      </c>
      <c r="B31" s="138"/>
      <c r="C31" s="93">
        <f>I56</f>
        <v>11.66</v>
      </c>
      <c r="D31" s="39">
        <f>C31/C34</f>
        <v>1.5546873958319444E-2</v>
      </c>
      <c r="E31" s="50">
        <f>I57</f>
        <v>8.66</v>
      </c>
      <c r="F31" s="39">
        <f>E31/$E$34</f>
        <v>1.7319999999999999E-2</v>
      </c>
      <c r="G31" s="39">
        <f>(C31+E31)/($C$34+$E$34)</f>
        <v>1.6256130049040394E-2</v>
      </c>
    </row>
    <row r="32" spans="1:11">
      <c r="A32" s="138" t="s">
        <v>99</v>
      </c>
      <c r="B32" s="138"/>
      <c r="C32" s="93">
        <v>0</v>
      </c>
      <c r="D32" s="129" t="s">
        <v>12</v>
      </c>
      <c r="E32" s="50">
        <v>341.34</v>
      </c>
      <c r="F32" s="39">
        <f>E32/$E$34</f>
        <v>0.68267999999999995</v>
      </c>
      <c r="G32" s="39">
        <f>(C32+E32)/($C$34+$E$34)</f>
        <v>0.27307418459347671</v>
      </c>
    </row>
    <row r="33" spans="1:17" ht="26" customHeight="1">
      <c r="A33" s="138" t="s">
        <v>100</v>
      </c>
      <c r="B33" s="138"/>
      <c r="C33" s="93">
        <v>0</v>
      </c>
      <c r="D33" s="129" t="s">
        <v>12</v>
      </c>
      <c r="E33" s="50">
        <v>106</v>
      </c>
      <c r="F33" s="39">
        <f>E33/$E$34</f>
        <v>0.21199999999999999</v>
      </c>
      <c r="G33" s="39">
        <f>(C33+E33)/($C$34+$E$34)</f>
        <v>8.4800678405427238E-2</v>
      </c>
    </row>
    <row r="34" spans="1:17">
      <c r="A34" s="138" t="s">
        <v>11</v>
      </c>
      <c r="B34" s="138"/>
      <c r="C34" s="93">
        <f>SUM(C30:C33)</f>
        <v>749.99</v>
      </c>
      <c r="D34" s="39">
        <v>0.99998666666666669</v>
      </c>
      <c r="E34" s="50">
        <f>SUM(E30:E33)</f>
        <v>500</v>
      </c>
      <c r="F34" s="39">
        <f>E34/$E$34</f>
        <v>1</v>
      </c>
      <c r="G34" s="39">
        <f>(C34+E34)/($C$34+$E$34)</f>
        <v>1</v>
      </c>
      <c r="Q34" s="58"/>
    </row>
    <row r="37" spans="1:17" ht="18" customHeight="1">
      <c r="A37" s="83" t="s">
        <v>147</v>
      </c>
    </row>
    <row r="38" spans="1:17" ht="56" customHeight="1">
      <c r="A38" s="20" t="s">
        <v>101</v>
      </c>
      <c r="B38" s="105" t="s">
        <v>102</v>
      </c>
      <c r="C38" s="106"/>
      <c r="D38" s="20" t="s">
        <v>14</v>
      </c>
      <c r="E38" s="21" t="s">
        <v>105</v>
      </c>
      <c r="F38" s="21" t="s">
        <v>106</v>
      </c>
      <c r="G38" s="21" t="s">
        <v>15</v>
      </c>
      <c r="H38" s="21" t="s">
        <v>107</v>
      </c>
      <c r="I38" s="87" t="s">
        <v>108</v>
      </c>
      <c r="J38" s="87" t="s">
        <v>103</v>
      </c>
      <c r="K38" s="21" t="s">
        <v>104</v>
      </c>
    </row>
    <row r="39" spans="1:17" ht="74.5" customHeight="1">
      <c r="A39" s="8" t="s">
        <v>40</v>
      </c>
      <c r="B39" s="110" t="s">
        <v>41</v>
      </c>
      <c r="C39" s="111"/>
      <c r="D39" s="8" t="s">
        <v>18</v>
      </c>
      <c r="E39" s="9" t="s">
        <v>19</v>
      </c>
      <c r="F39" s="24">
        <v>44123</v>
      </c>
      <c r="G39" s="8" t="s">
        <v>20</v>
      </c>
      <c r="H39" s="62">
        <v>2.4559999999999998E-3</v>
      </c>
      <c r="I39" s="33">
        <v>3.07</v>
      </c>
      <c r="J39" s="33">
        <v>3.07</v>
      </c>
      <c r="K39" s="25" t="s">
        <v>21</v>
      </c>
      <c r="O39" s="36"/>
    </row>
    <row r="40" spans="1:17" ht="96" customHeight="1">
      <c r="A40" s="42" t="s">
        <v>66</v>
      </c>
      <c r="B40" s="110" t="s">
        <v>72</v>
      </c>
      <c r="C40" s="111"/>
      <c r="D40" s="8" t="s">
        <v>67</v>
      </c>
      <c r="E40" s="9" t="s">
        <v>68</v>
      </c>
      <c r="F40" s="26">
        <v>45414</v>
      </c>
      <c r="G40" s="8" t="s">
        <v>49</v>
      </c>
      <c r="H40" s="62">
        <f>44/1250</f>
        <v>3.5200000000000002E-2</v>
      </c>
      <c r="I40" s="33">
        <v>44</v>
      </c>
      <c r="J40" s="33">
        <v>41</v>
      </c>
      <c r="K40" s="25" t="s">
        <v>34</v>
      </c>
    </row>
    <row r="41" spans="1:17" ht="11.5" customHeight="1">
      <c r="A41" s="44" t="s">
        <v>11</v>
      </c>
      <c r="B41" s="45"/>
      <c r="C41" s="45"/>
      <c r="D41" s="45"/>
      <c r="E41" s="45"/>
      <c r="F41" s="45"/>
      <c r="G41" s="45"/>
      <c r="H41" s="45"/>
      <c r="I41" s="46">
        <f>SUM(I39:I40)</f>
        <v>47.07</v>
      </c>
      <c r="J41" s="46">
        <f>SUM(J39:J40)</f>
        <v>44.07</v>
      </c>
      <c r="K41" s="45"/>
    </row>
    <row r="44" spans="1:17" ht="18" customHeight="1">
      <c r="A44" s="83" t="s">
        <v>109</v>
      </c>
    </row>
    <row r="45" spans="1:17" ht="19">
      <c r="A45" s="20" t="s">
        <v>101</v>
      </c>
      <c r="B45" s="105" t="s">
        <v>102</v>
      </c>
      <c r="C45" s="106"/>
      <c r="D45" s="20" t="s">
        <v>14</v>
      </c>
      <c r="E45" s="21" t="s">
        <v>105</v>
      </c>
      <c r="F45" s="21" t="s">
        <v>106</v>
      </c>
      <c r="G45" s="21" t="s">
        <v>15</v>
      </c>
      <c r="H45" s="21" t="s">
        <v>107</v>
      </c>
      <c r="I45" s="87" t="s">
        <v>108</v>
      </c>
      <c r="J45" s="87" t="s">
        <v>103</v>
      </c>
      <c r="K45" s="21" t="s">
        <v>104</v>
      </c>
    </row>
    <row r="46" spans="1:17" ht="54" customHeight="1">
      <c r="A46" s="8" t="s">
        <v>45</v>
      </c>
      <c r="B46" s="107" t="s">
        <v>47</v>
      </c>
      <c r="C46" s="107"/>
      <c r="D46" s="8" t="s">
        <v>48</v>
      </c>
      <c r="E46" s="9" t="s">
        <v>25</v>
      </c>
      <c r="F46" s="26">
        <v>44306</v>
      </c>
      <c r="G46" s="8" t="s">
        <v>49</v>
      </c>
      <c r="H46" s="62">
        <v>2.8631999999999998E-2</v>
      </c>
      <c r="I46" s="33">
        <v>35.79</v>
      </c>
      <c r="J46" s="33">
        <v>35.79</v>
      </c>
      <c r="K46" s="25" t="s">
        <v>21</v>
      </c>
      <c r="O46" s="73"/>
    </row>
    <row r="47" spans="1:17" ht="97" customHeight="1">
      <c r="A47" s="8" t="s">
        <v>42</v>
      </c>
      <c r="B47" s="107" t="s">
        <v>22</v>
      </c>
      <c r="C47" s="107"/>
      <c r="D47" s="8" t="s">
        <v>50</v>
      </c>
      <c r="E47" s="9" t="s">
        <v>26</v>
      </c>
      <c r="F47" s="26">
        <v>43984</v>
      </c>
      <c r="G47" s="8" t="s">
        <v>20</v>
      </c>
      <c r="H47" s="62">
        <v>5.0304000000000001E-2</v>
      </c>
      <c r="I47" s="33">
        <v>62.88</v>
      </c>
      <c r="J47" s="33">
        <v>62.88</v>
      </c>
      <c r="K47" s="25" t="s">
        <v>21</v>
      </c>
      <c r="O47" s="73"/>
    </row>
    <row r="48" spans="1:17" ht="119.15" customHeight="1">
      <c r="A48" s="8" t="s">
        <v>43</v>
      </c>
      <c r="B48" s="107" t="s">
        <v>51</v>
      </c>
      <c r="C48" s="107"/>
      <c r="D48" s="8" t="s">
        <v>24</v>
      </c>
      <c r="E48" s="9" t="s">
        <v>27</v>
      </c>
      <c r="F48" s="26">
        <v>44811</v>
      </c>
      <c r="G48" s="8" t="s">
        <v>20</v>
      </c>
      <c r="H48" s="62">
        <v>0.18628800000000001</v>
      </c>
      <c r="I48" s="33">
        <v>249.35</v>
      </c>
      <c r="J48" s="33">
        <v>249.35</v>
      </c>
      <c r="K48" s="25" t="s">
        <v>21</v>
      </c>
    </row>
    <row r="49" spans="1:13" ht="79.5" customHeight="1">
      <c r="A49" s="8" t="s">
        <v>52</v>
      </c>
      <c r="B49" s="107" t="s">
        <v>53</v>
      </c>
      <c r="C49" s="107"/>
      <c r="D49" s="8" t="s">
        <v>54</v>
      </c>
      <c r="E49" s="9" t="s">
        <v>28</v>
      </c>
      <c r="F49" s="26">
        <v>43497</v>
      </c>
      <c r="G49" s="8" t="s">
        <v>30</v>
      </c>
      <c r="H49" s="62">
        <v>0.3</v>
      </c>
      <c r="I49" s="33">
        <v>375</v>
      </c>
      <c r="J49" s="33">
        <v>375</v>
      </c>
      <c r="K49" s="25" t="s">
        <v>21</v>
      </c>
    </row>
    <row r="50" spans="1:13" ht="73.5" customHeight="1">
      <c r="A50" s="8" t="s">
        <v>55</v>
      </c>
      <c r="B50" s="107" t="s">
        <v>23</v>
      </c>
      <c r="C50" s="107"/>
      <c r="D50" s="8" t="s">
        <v>70</v>
      </c>
      <c r="E50" s="9" t="s">
        <v>29</v>
      </c>
      <c r="F50" s="26">
        <v>43552</v>
      </c>
      <c r="G50" s="8" t="s">
        <v>49</v>
      </c>
      <c r="H50" s="62">
        <v>9.7920000000000004E-3</v>
      </c>
      <c r="I50" s="33">
        <v>12.24</v>
      </c>
      <c r="J50" s="33">
        <v>12.24</v>
      </c>
      <c r="K50" s="25" t="s">
        <v>21</v>
      </c>
    </row>
    <row r="51" spans="1:13" ht="17.149999999999999" customHeight="1">
      <c r="A51" s="44" t="s">
        <v>11</v>
      </c>
      <c r="B51" s="40"/>
      <c r="C51" s="40"/>
      <c r="D51" s="40"/>
      <c r="E51" s="40"/>
      <c r="F51" s="40"/>
      <c r="G51" s="40"/>
      <c r="H51" s="40"/>
      <c r="I51" s="41">
        <f>SUM(I46:I50)</f>
        <v>735.26</v>
      </c>
      <c r="J51" s="41">
        <f>SUM(J46:J50)</f>
        <v>735.26</v>
      </c>
      <c r="K51" s="32"/>
    </row>
    <row r="54" spans="1:13" ht="18" customHeight="1">
      <c r="A54" s="83" t="s">
        <v>110</v>
      </c>
    </row>
    <row r="55" spans="1:13" ht="19">
      <c r="A55" s="20" t="s">
        <v>101</v>
      </c>
      <c r="B55" s="105" t="s">
        <v>102</v>
      </c>
      <c r="C55" s="106"/>
      <c r="D55" s="20" t="s">
        <v>14</v>
      </c>
      <c r="E55" s="21" t="s">
        <v>105</v>
      </c>
      <c r="F55" s="21" t="s">
        <v>111</v>
      </c>
      <c r="G55" s="21" t="s">
        <v>15</v>
      </c>
      <c r="H55" s="21" t="s">
        <v>107</v>
      </c>
      <c r="I55" s="87" t="s">
        <v>108</v>
      </c>
      <c r="J55" s="87" t="s">
        <v>103</v>
      </c>
      <c r="K55" s="21" t="s">
        <v>104</v>
      </c>
    </row>
    <row r="56" spans="1:13" ht="119.5" customHeight="1">
      <c r="A56" s="42" t="s">
        <v>76</v>
      </c>
      <c r="B56" s="107" t="s">
        <v>56</v>
      </c>
      <c r="C56" s="107"/>
      <c r="D56" s="23" t="s">
        <v>31</v>
      </c>
      <c r="E56" s="9" t="s">
        <v>71</v>
      </c>
      <c r="F56" s="52" t="s">
        <v>57</v>
      </c>
      <c r="G56" s="8" t="s">
        <v>58</v>
      </c>
      <c r="H56" s="62">
        <v>9.3279999999999995E-3</v>
      </c>
      <c r="I56" s="33">
        <v>11.66</v>
      </c>
      <c r="J56" s="33">
        <v>11.66</v>
      </c>
      <c r="K56" s="25" t="s">
        <v>21</v>
      </c>
    </row>
    <row r="57" spans="1:13" ht="114" customHeight="1">
      <c r="A57" s="42" t="s">
        <v>73</v>
      </c>
      <c r="B57" s="107" t="s">
        <v>32</v>
      </c>
      <c r="C57" s="107"/>
      <c r="D57" s="23" t="s">
        <v>31</v>
      </c>
      <c r="E57" s="9" t="s">
        <v>33</v>
      </c>
      <c r="F57" s="23">
        <v>2021</v>
      </c>
      <c r="G57" s="27" t="s">
        <v>58</v>
      </c>
      <c r="H57" s="62">
        <v>6.9280000000000001E-3</v>
      </c>
      <c r="I57" s="33">
        <v>8.66</v>
      </c>
      <c r="J57" s="33">
        <v>8.66</v>
      </c>
      <c r="K57" s="25" t="s">
        <v>34</v>
      </c>
    </row>
    <row r="58" spans="1:13">
      <c r="A58" s="44" t="s">
        <v>11</v>
      </c>
      <c r="B58" s="40"/>
      <c r="C58" s="40"/>
      <c r="D58" s="40"/>
      <c r="E58" s="40"/>
      <c r="F58" s="40"/>
      <c r="G58" s="40"/>
      <c r="H58" s="40"/>
      <c r="I58" s="41">
        <f>SUM(I56:I57)</f>
        <v>20.32</v>
      </c>
      <c r="J58" s="41">
        <f>SUM(J56:J57)</f>
        <v>20.32</v>
      </c>
      <c r="K58" s="34"/>
    </row>
    <row r="59" spans="1:13">
      <c r="M59" s="2"/>
    </row>
    <row r="60" spans="1:13">
      <c r="M60" s="2"/>
    </row>
    <row r="61" spans="1:13" ht="18" customHeight="1">
      <c r="A61" s="83" t="s">
        <v>112</v>
      </c>
    </row>
    <row r="62" spans="1:13" ht="19">
      <c r="A62" s="20" t="s">
        <v>113</v>
      </c>
      <c r="B62" s="108" t="s">
        <v>102</v>
      </c>
      <c r="C62" s="109"/>
      <c r="D62" s="20" t="s">
        <v>14</v>
      </c>
      <c r="E62" s="21" t="s">
        <v>35</v>
      </c>
      <c r="F62" s="21" t="s">
        <v>16</v>
      </c>
      <c r="G62" s="21" t="s">
        <v>17</v>
      </c>
      <c r="H62" s="87" t="s">
        <v>77</v>
      </c>
      <c r="I62" s="21" t="s">
        <v>44</v>
      </c>
    </row>
    <row r="63" spans="1:13" ht="107.15" customHeight="1">
      <c r="A63" s="42" t="s">
        <v>36</v>
      </c>
      <c r="B63" s="107" t="s">
        <v>37</v>
      </c>
      <c r="C63" s="107"/>
      <c r="D63" s="22" t="s">
        <v>38</v>
      </c>
      <c r="E63" s="23">
        <v>2021</v>
      </c>
      <c r="F63" s="19">
        <v>0.27307199999999998</v>
      </c>
      <c r="G63" s="33">
        <v>341.34</v>
      </c>
      <c r="H63" s="33">
        <v>11.66</v>
      </c>
      <c r="I63" s="25" t="s">
        <v>34</v>
      </c>
    </row>
    <row r="64" spans="1:13">
      <c r="A64" s="44" t="s">
        <v>11</v>
      </c>
      <c r="B64" s="40"/>
      <c r="C64" s="40"/>
      <c r="D64" s="40"/>
      <c r="E64" s="40"/>
      <c r="F64" s="40"/>
      <c r="G64" s="47">
        <v>341.34</v>
      </c>
      <c r="H64" s="47">
        <v>341.34</v>
      </c>
      <c r="I64" s="35"/>
      <c r="L64" s="4"/>
    </row>
  </sheetData>
  <mergeCells count="31">
    <mergeCell ref="B48:C48"/>
    <mergeCell ref="B40:C40"/>
    <mergeCell ref="B39:C39"/>
    <mergeCell ref="B45:C45"/>
    <mergeCell ref="B46:C46"/>
    <mergeCell ref="B47:C47"/>
    <mergeCell ref="B49:C49"/>
    <mergeCell ref="B57:C57"/>
    <mergeCell ref="B62:C62"/>
    <mergeCell ref="B63:C63"/>
    <mergeCell ref="B50:C50"/>
    <mergeCell ref="B55:C55"/>
    <mergeCell ref="B56:C56"/>
    <mergeCell ref="B38:C38"/>
    <mergeCell ref="A24:C24"/>
    <mergeCell ref="A23:C23"/>
    <mergeCell ref="C28:D28"/>
    <mergeCell ref="A28:B29"/>
    <mergeCell ref="A30:B30"/>
    <mergeCell ref="A31:B31"/>
    <mergeCell ref="A32:B32"/>
    <mergeCell ref="A33:B33"/>
    <mergeCell ref="A1:D1"/>
    <mergeCell ref="A22:C22"/>
    <mergeCell ref="A19:C19"/>
    <mergeCell ref="A34:B34"/>
    <mergeCell ref="N11:U11"/>
    <mergeCell ref="G28:G29"/>
    <mergeCell ref="E28:F28"/>
    <mergeCell ref="A20:C20"/>
    <mergeCell ref="A21:C21"/>
  </mergeCells>
  <pageMargins left="0.7" right="0.7" top="0.75" bottom="0.75" header="0.3" footer="0.3"/>
  <pageSetup paperSize="9" scale="54" fitToHeight="0" orientation="portrait" r:id="rId1"/>
  <headerFooter>
    <oddHeader xml:space="preserve">&amp;C&amp;"-,Gras"&amp;K002060
</oddHeader>
  </headerFooter>
  <rowBreaks count="2" manualBreakCount="2">
    <brk id="41" max="11" man="1"/>
    <brk id="59" max="11" man="1"/>
  </rowBreaks>
  <ignoredErrors>
    <ignoredError sqref="C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GridLines="0" showRuler="0" zoomScaleNormal="100" workbookViewId="0">
      <selection activeCell="A8" sqref="A8"/>
    </sheetView>
  </sheetViews>
  <sheetFormatPr baseColWidth="10" defaultColWidth="8.81640625" defaultRowHeight="14.5"/>
  <cols>
    <col min="1" max="1" width="12.81640625" customWidth="1"/>
    <col min="2" max="3" width="9.54296875" customWidth="1"/>
    <col min="4" max="4" width="16.1796875" customWidth="1"/>
    <col min="5" max="5" width="16.26953125" customWidth="1"/>
    <col min="6" max="6" width="12.453125" customWidth="1"/>
    <col min="7" max="7" width="23.54296875" customWidth="1"/>
    <col min="8" max="8" width="15" customWidth="1"/>
  </cols>
  <sheetData>
    <row r="1" spans="1:8">
      <c r="A1" s="95"/>
      <c r="B1" s="95"/>
      <c r="C1" s="95"/>
      <c r="D1" s="95"/>
      <c r="E1" t="s">
        <v>0</v>
      </c>
    </row>
    <row r="3" spans="1:8">
      <c r="E3" s="85" t="s">
        <v>115</v>
      </c>
    </row>
    <row r="4" spans="1:8">
      <c r="E4" s="85" t="s">
        <v>116</v>
      </c>
    </row>
    <row r="9" spans="1:8" ht="18" customHeight="1">
      <c r="A9" s="83" t="s">
        <v>114</v>
      </c>
    </row>
    <row r="10" spans="1:8" ht="32.15" customHeight="1">
      <c r="A10" s="98" t="s">
        <v>118</v>
      </c>
      <c r="B10" s="98"/>
      <c r="C10" s="100" t="s">
        <v>120</v>
      </c>
      <c r="D10" s="101"/>
      <c r="E10" s="98" t="s">
        <v>121</v>
      </c>
      <c r="F10" s="98"/>
      <c r="G10" s="98" t="s">
        <v>125</v>
      </c>
    </row>
    <row r="11" spans="1:8" ht="23.5" customHeight="1">
      <c r="A11" s="98"/>
      <c r="B11" s="98"/>
      <c r="C11" s="10" t="s">
        <v>122</v>
      </c>
      <c r="D11" s="10" t="s">
        <v>123</v>
      </c>
      <c r="E11" s="10" t="s">
        <v>122</v>
      </c>
      <c r="F11" s="10" t="s">
        <v>124</v>
      </c>
      <c r="G11" s="99"/>
    </row>
    <row r="12" spans="1:8" ht="33.65" customHeight="1">
      <c r="A12" s="98" t="s">
        <v>119</v>
      </c>
      <c r="B12" s="100"/>
      <c r="C12" s="59">
        <f>SUM(F26:F30)+F21</f>
        <v>-359.23099999999999</v>
      </c>
      <c r="D12" s="61">
        <f>C12/('1. Reporting d''allocation'!I39+SUM('1. Reporting d''allocation'!I46:I50))</f>
        <v>-0.4865453117169829</v>
      </c>
      <c r="E12" s="59">
        <f>F20</f>
        <v>-147</v>
      </c>
      <c r="F12" s="75">
        <f>G20</f>
        <v>-3.3409090909090908</v>
      </c>
      <c r="G12" s="77">
        <f>(C12+E12)/('1. Reporting d''allocation'!I41+'1. Reporting d''allocation'!I51)</f>
        <v>-0.64708115501131236</v>
      </c>
      <c r="H12" s="29"/>
    </row>
    <row r="13" spans="1:8" ht="30.65" customHeight="1">
      <c r="A13" s="98" t="s">
        <v>117</v>
      </c>
      <c r="B13" s="100"/>
      <c r="C13" s="59">
        <f>D36</f>
        <v>-4859</v>
      </c>
      <c r="D13" s="61">
        <f>F36</f>
        <v>-416.72384219554033</v>
      </c>
      <c r="E13" s="59">
        <f>D37</f>
        <v>-2590</v>
      </c>
      <c r="F13" s="61">
        <f>F37</f>
        <v>-299.07621247113161</v>
      </c>
      <c r="G13" s="76">
        <f>(C13+E13)/'1. Reporting d''allocation'!I58</f>
        <v>-366.58464566929132</v>
      </c>
    </row>
    <row r="14" spans="1:8" ht="29.5" customHeight="1">
      <c r="A14" s="98" t="s">
        <v>117</v>
      </c>
      <c r="B14" s="100"/>
      <c r="C14" s="60" t="s">
        <v>62</v>
      </c>
      <c r="D14" s="61" t="s">
        <v>62</v>
      </c>
      <c r="E14" s="81">
        <f>H46</f>
        <v>272257.848</v>
      </c>
      <c r="F14" s="81">
        <f>H49</f>
        <v>797.6148356477413</v>
      </c>
      <c r="G14" s="81">
        <f>H49</f>
        <v>797.6148356477413</v>
      </c>
    </row>
    <row r="15" spans="1:8" ht="22.5" customHeight="1">
      <c r="A15" s="122"/>
      <c r="B15" s="122"/>
      <c r="C15" s="122"/>
      <c r="D15" s="5"/>
      <c r="E15" s="5"/>
      <c r="F15" s="6"/>
    </row>
    <row r="16" spans="1:8" ht="24.65" customHeight="1">
      <c r="A16" s="122"/>
      <c r="B16" s="122"/>
      <c r="C16" s="122"/>
      <c r="D16" s="5"/>
      <c r="E16" s="5"/>
      <c r="F16" s="5"/>
    </row>
    <row r="17" spans="1:8" ht="21.65" customHeight="1">
      <c r="A17" s="83" t="s">
        <v>126</v>
      </c>
    </row>
    <row r="18" spans="1:8" ht="61" customHeight="1">
      <c r="A18" s="7"/>
      <c r="B18" s="108" t="s">
        <v>127</v>
      </c>
      <c r="C18" s="109"/>
      <c r="D18" s="20" t="s">
        <v>128</v>
      </c>
      <c r="E18" s="21" t="s">
        <v>129</v>
      </c>
      <c r="F18" s="21" t="s">
        <v>130</v>
      </c>
      <c r="G18" s="30" t="s">
        <v>131</v>
      </c>
      <c r="H18" s="30" t="s">
        <v>132</v>
      </c>
    </row>
    <row r="19" spans="1:8" ht="26.5" customHeight="1">
      <c r="A19" s="31" t="s">
        <v>46</v>
      </c>
      <c r="B19" s="123">
        <v>-0.68</v>
      </c>
      <c r="C19" s="124"/>
      <c r="D19" s="66">
        <v>-0.81</v>
      </c>
      <c r="E19" s="67">
        <v>-9.4811000000000006E-2</v>
      </c>
      <c r="F19" s="68">
        <v>-12.231</v>
      </c>
      <c r="G19" s="64">
        <f>F19/'1. Reporting d''allocation'!I39</f>
        <v>-3.9840390879478829</v>
      </c>
      <c r="H19" s="28" t="s">
        <v>4</v>
      </c>
    </row>
    <row r="20" spans="1:8" ht="26.5" customHeight="1">
      <c r="A20" s="31" t="s">
        <v>65</v>
      </c>
      <c r="B20" s="112">
        <v>-1</v>
      </c>
      <c r="C20" s="113"/>
      <c r="D20" s="69">
        <v>-1</v>
      </c>
      <c r="E20" s="70">
        <v>-2.016</v>
      </c>
      <c r="F20" s="68">
        <v>-147</v>
      </c>
      <c r="G20" s="28">
        <f>F20/'1. Reporting d''allocation'!I40</f>
        <v>-3.3409090909090908</v>
      </c>
      <c r="H20" s="28" t="s">
        <v>5</v>
      </c>
    </row>
    <row r="21" spans="1:8">
      <c r="A21" s="55" t="s">
        <v>11</v>
      </c>
      <c r="B21" s="114" t="s">
        <v>12</v>
      </c>
      <c r="C21" s="114"/>
      <c r="D21" s="55" t="s">
        <v>12</v>
      </c>
      <c r="E21" s="54">
        <f>E19+E20</f>
        <v>-2.110811</v>
      </c>
      <c r="F21" s="43">
        <f>F19+F20</f>
        <v>-159.23099999999999</v>
      </c>
      <c r="G21" s="48">
        <f>(F19+F20)/'1. Reporting d''allocation'!I41</f>
        <v>-3.382855321861058</v>
      </c>
      <c r="H21" s="56" t="s">
        <v>12</v>
      </c>
    </row>
    <row r="22" spans="1:8" ht="33.65" customHeight="1"/>
    <row r="23" spans="1:8">
      <c r="H23" s="3"/>
    </row>
    <row r="24" spans="1:8" ht="18" customHeight="1">
      <c r="A24" s="83" t="s">
        <v>148</v>
      </c>
    </row>
    <row r="25" spans="1:8" ht="51" customHeight="1">
      <c r="A25" s="7"/>
      <c r="B25" s="108" t="s">
        <v>127</v>
      </c>
      <c r="C25" s="109"/>
      <c r="D25" s="20" t="s">
        <v>128</v>
      </c>
      <c r="E25" s="21" t="s">
        <v>129</v>
      </c>
      <c r="F25" s="21" t="s">
        <v>130</v>
      </c>
      <c r="G25" s="30" t="s">
        <v>131</v>
      </c>
      <c r="H25" s="30" t="s">
        <v>132</v>
      </c>
    </row>
    <row r="26" spans="1:8" ht="15" customHeight="1">
      <c r="A26" s="31" t="s">
        <v>63</v>
      </c>
      <c r="B26" s="112">
        <v>-0.79</v>
      </c>
      <c r="C26" s="113"/>
      <c r="D26" s="66">
        <v>-0.66</v>
      </c>
      <c r="E26" s="70">
        <v>-0.57788099999999998</v>
      </c>
      <c r="F26" s="68">
        <v>-61</v>
      </c>
      <c r="G26" s="139">
        <f>F26/'1. Reporting d''allocation'!I46</f>
        <v>-1.7043867001955855</v>
      </c>
      <c r="H26" s="139" t="s">
        <v>4</v>
      </c>
    </row>
    <row r="27" spans="1:8" ht="15" customHeight="1">
      <c r="A27" s="31" t="s">
        <v>64</v>
      </c>
      <c r="B27" s="120">
        <v>0.16</v>
      </c>
      <c r="C27" s="121"/>
      <c r="D27" s="66">
        <v>-0.27</v>
      </c>
      <c r="E27" s="70">
        <v>0.556168</v>
      </c>
      <c r="F27" s="68">
        <v>-90</v>
      </c>
      <c r="G27" s="139">
        <f>F27/'1. Reporting d''allocation'!I47</f>
        <v>-1.4312977099236641</v>
      </c>
      <c r="H27" s="139" t="s">
        <v>4</v>
      </c>
    </row>
    <row r="28" spans="1:8" ht="15" customHeight="1">
      <c r="A28" s="31" t="s">
        <v>59</v>
      </c>
      <c r="B28" s="112">
        <v>0.1</v>
      </c>
      <c r="C28" s="113"/>
      <c r="D28" s="66">
        <v>0.53</v>
      </c>
      <c r="E28" s="70">
        <v>0.52569399999999999</v>
      </c>
      <c r="F28" s="68">
        <v>296</v>
      </c>
      <c r="G28" s="139">
        <f>F28/'1. Reporting d''allocation'!I48</f>
        <v>1.187086424704231</v>
      </c>
      <c r="H28" s="139" t="s">
        <v>4</v>
      </c>
    </row>
    <row r="29" spans="1:8" ht="15" customHeight="1">
      <c r="A29" s="31" t="s">
        <v>60</v>
      </c>
      <c r="B29" s="112">
        <v>-0.36</v>
      </c>
      <c r="C29" s="113"/>
      <c r="D29" s="66">
        <v>-0.59</v>
      </c>
      <c r="E29" s="70">
        <v>-2.5</v>
      </c>
      <c r="F29" s="68">
        <v>-335</v>
      </c>
      <c r="G29" s="139">
        <f>F29/'1. Reporting d''allocation'!I49</f>
        <v>-0.89333333333333331</v>
      </c>
      <c r="H29" s="139" t="s">
        <v>4</v>
      </c>
    </row>
    <row r="30" spans="1:8" ht="20.5" customHeight="1">
      <c r="A30" s="31" t="s">
        <v>61</v>
      </c>
      <c r="B30" s="112">
        <v>-0.24</v>
      </c>
      <c r="C30" s="113"/>
      <c r="D30" s="66">
        <v>-0.06</v>
      </c>
      <c r="E30" s="70">
        <v>-0.16214500000000001</v>
      </c>
      <c r="F30" s="68">
        <v>-10</v>
      </c>
      <c r="G30" s="139">
        <f>F30/'1. Reporting d''allocation'!I50</f>
        <v>-0.81699346405228757</v>
      </c>
      <c r="H30" s="139" t="s">
        <v>4</v>
      </c>
    </row>
    <row r="31" spans="1:8" ht="18" customHeight="1">
      <c r="A31" s="55" t="s">
        <v>11</v>
      </c>
      <c r="B31" s="114" t="s">
        <v>12</v>
      </c>
      <c r="C31" s="114"/>
      <c r="D31" s="55" t="s">
        <v>12</v>
      </c>
      <c r="E31" s="53">
        <f>SUM(E26:E30)</f>
        <v>-2.1581640000000002</v>
      </c>
      <c r="F31" s="43">
        <f>SUM(F26:F30)</f>
        <v>-200</v>
      </c>
      <c r="G31" s="48">
        <f>(SUM(F26:F30))/'1. Reporting d''allocation'!I51</f>
        <v>-0.27201262138563231</v>
      </c>
      <c r="H31" s="55" t="s">
        <v>12</v>
      </c>
    </row>
    <row r="34" spans="1:9" s="84" customFormat="1" ht="18" customHeight="1">
      <c r="A34" s="83" t="s">
        <v>133</v>
      </c>
      <c r="B34"/>
      <c r="C34"/>
      <c r="D34"/>
      <c r="E34"/>
      <c r="F34"/>
      <c r="G34"/>
      <c r="H34"/>
      <c r="I34"/>
    </row>
    <row r="35" spans="1:9" ht="25" customHeight="1">
      <c r="D35" s="116" t="s">
        <v>134</v>
      </c>
      <c r="E35" s="128"/>
      <c r="F35" s="116" t="s">
        <v>131</v>
      </c>
      <c r="G35" s="117"/>
      <c r="H35" s="30" t="s">
        <v>135</v>
      </c>
    </row>
    <row r="36" spans="1:9" ht="20.5" customHeight="1">
      <c r="A36" s="115" t="s">
        <v>74</v>
      </c>
      <c r="B36" s="115"/>
      <c r="C36" s="115"/>
      <c r="D36" s="126">
        <v>-4859</v>
      </c>
      <c r="E36" s="127"/>
      <c r="F36" s="118">
        <f>D36/'1. Reporting d''allocation'!I56</f>
        <v>-416.72384219554033</v>
      </c>
      <c r="G36" s="118"/>
      <c r="H36" s="28" t="s">
        <v>4</v>
      </c>
    </row>
    <row r="37" spans="1:9" ht="20.5" customHeight="1">
      <c r="A37" s="115" t="s">
        <v>75</v>
      </c>
      <c r="B37" s="115"/>
      <c r="C37" s="115"/>
      <c r="D37" s="126">
        <v>-2590</v>
      </c>
      <c r="E37" s="127"/>
      <c r="F37" s="118">
        <f>D37/'1. Reporting d''allocation'!I57</f>
        <v>-299.07621247113161</v>
      </c>
      <c r="G37" s="118"/>
      <c r="H37" s="28" t="s">
        <v>5</v>
      </c>
    </row>
    <row r="38" spans="1:9">
      <c r="A38" s="114" t="s">
        <v>11</v>
      </c>
      <c r="B38" s="114"/>
      <c r="C38" s="114"/>
      <c r="D38" s="119">
        <f>D36+D37</f>
        <v>-7449</v>
      </c>
      <c r="E38" s="119"/>
      <c r="F38" s="119">
        <f>(SUM(D36:E37))/'1. Reporting d''allocation'!I58</f>
        <v>-366.58464566929132</v>
      </c>
      <c r="G38" s="119"/>
      <c r="H38" s="55" t="s">
        <v>12</v>
      </c>
    </row>
    <row r="41" spans="1:9" s="84" customFormat="1" ht="18" customHeight="1">
      <c r="A41" s="83" t="s">
        <v>145</v>
      </c>
    </row>
    <row r="42" spans="1:9" ht="19">
      <c r="A42" s="130" t="s">
        <v>39</v>
      </c>
      <c r="B42" s="131"/>
      <c r="C42" s="131"/>
      <c r="D42" s="131"/>
      <c r="E42" s="131"/>
      <c r="F42" s="88" t="s">
        <v>143</v>
      </c>
      <c r="G42" s="94" t="s">
        <v>144</v>
      </c>
      <c r="H42" s="72">
        <v>2024</v>
      </c>
    </row>
    <row r="43" spans="1:9" ht="21" customHeight="1">
      <c r="A43" s="125" t="s">
        <v>140</v>
      </c>
      <c r="B43" s="125"/>
      <c r="C43" s="125"/>
      <c r="D43" s="125"/>
      <c r="E43" s="125"/>
      <c r="F43" s="80">
        <v>3740967</v>
      </c>
      <c r="G43" s="80">
        <v>3740968</v>
      </c>
      <c r="H43" s="80">
        <v>3740967</v>
      </c>
    </row>
    <row r="44" spans="1:9" ht="21" customHeight="1">
      <c r="A44" s="125" t="s">
        <v>141</v>
      </c>
      <c r="B44" s="125"/>
      <c r="C44" s="125"/>
      <c r="D44" s="125"/>
      <c r="E44" s="125"/>
      <c r="F44" s="80">
        <v>2686926</v>
      </c>
      <c r="G44" s="80">
        <v>2720213</v>
      </c>
      <c r="H44" s="80">
        <v>3264575</v>
      </c>
    </row>
    <row r="45" spans="1:9" ht="21" customHeight="1">
      <c r="A45" s="132" t="s">
        <v>139</v>
      </c>
      <c r="B45" s="133"/>
      <c r="C45" s="133"/>
      <c r="D45" s="133"/>
      <c r="E45" s="134"/>
      <c r="F45" s="80">
        <v>1267806</v>
      </c>
      <c r="G45" s="80">
        <v>1207716</v>
      </c>
      <c r="H45" s="80">
        <v>1680604</v>
      </c>
    </row>
    <row r="46" spans="1:9" ht="21" customHeight="1">
      <c r="A46" s="135" t="s">
        <v>142</v>
      </c>
      <c r="B46" s="136"/>
      <c r="C46" s="136"/>
      <c r="D46" s="136"/>
      <c r="E46" s="137"/>
      <c r="F46" s="80">
        <v>205388</v>
      </c>
      <c r="G46" s="80">
        <f>(G45/2)*32.4%</f>
        <v>195649.992</v>
      </c>
      <c r="H46" s="80">
        <f>(H45/2)*32.4%</f>
        <v>272257.848</v>
      </c>
    </row>
    <row r="47" spans="1:9" ht="21" customHeight="1">
      <c r="A47" s="125" t="s">
        <v>136</v>
      </c>
      <c r="B47" s="125"/>
      <c r="C47" s="125"/>
      <c r="D47" s="125"/>
      <c r="E47" s="125"/>
      <c r="F47" s="78">
        <v>0.71799999999999997</v>
      </c>
      <c r="G47" s="78">
        <v>0.72714147782071381</v>
      </c>
      <c r="H47" s="78">
        <v>0.8726553856262298</v>
      </c>
    </row>
    <row r="48" spans="1:9" ht="21" customHeight="1">
      <c r="A48" s="125" t="s">
        <v>137</v>
      </c>
      <c r="B48" s="125"/>
      <c r="C48" s="125"/>
      <c r="D48" s="125"/>
      <c r="E48" s="125"/>
      <c r="F48" s="78">
        <v>0.47199999999999998</v>
      </c>
      <c r="G48" s="78">
        <v>0.44397846786262696</v>
      </c>
      <c r="H48" s="78">
        <v>0.5148002419916835</v>
      </c>
    </row>
    <row r="49" spans="1:8" ht="21" customHeight="1">
      <c r="A49" s="125" t="s">
        <v>138</v>
      </c>
      <c r="B49" s="125"/>
      <c r="C49" s="125"/>
      <c r="D49" s="125"/>
      <c r="E49" s="125"/>
      <c r="F49" s="79">
        <v>602</v>
      </c>
      <c r="G49" s="79">
        <f>G46/'1. Reporting d''allocation'!G63</f>
        <v>573.18214097380917</v>
      </c>
      <c r="H49" s="79">
        <f>H46/'1. Reporting d''allocation'!G63</f>
        <v>797.6148356477413</v>
      </c>
    </row>
    <row r="56" spans="1:8">
      <c r="E56" s="86"/>
    </row>
  </sheetData>
  <mergeCells count="40">
    <mergeCell ref="A45:E45"/>
    <mergeCell ref="A48:E48"/>
    <mergeCell ref="A44:E44"/>
    <mergeCell ref="A49:E49"/>
    <mergeCell ref="B28:C28"/>
    <mergeCell ref="A42:E42"/>
    <mergeCell ref="A46:E46"/>
    <mergeCell ref="A47:E47"/>
    <mergeCell ref="A43:E43"/>
    <mergeCell ref="D37:E37"/>
    <mergeCell ref="A38:C38"/>
    <mergeCell ref="A36:C36"/>
    <mergeCell ref="D35:E35"/>
    <mergeCell ref="D38:E38"/>
    <mergeCell ref="D36:E36"/>
    <mergeCell ref="A1:D1"/>
    <mergeCell ref="A10:B11"/>
    <mergeCell ref="C10:D10"/>
    <mergeCell ref="B26:C26"/>
    <mergeCell ref="B27:C27"/>
    <mergeCell ref="A15:C15"/>
    <mergeCell ref="A16:C16"/>
    <mergeCell ref="B18:C18"/>
    <mergeCell ref="B19:C19"/>
    <mergeCell ref="B25:C25"/>
    <mergeCell ref="G10:G11"/>
    <mergeCell ref="E10:F10"/>
    <mergeCell ref="A13:B13"/>
    <mergeCell ref="A12:B12"/>
    <mergeCell ref="F38:G38"/>
    <mergeCell ref="F37:G37"/>
    <mergeCell ref="B29:C29"/>
    <mergeCell ref="B30:C30"/>
    <mergeCell ref="B31:C31"/>
    <mergeCell ref="B20:C20"/>
    <mergeCell ref="B21:C21"/>
    <mergeCell ref="A14:B14"/>
    <mergeCell ref="A37:C37"/>
    <mergeCell ref="F35:G35"/>
    <mergeCell ref="F36:G36"/>
  </mergeCells>
  <pageMargins left="0.7" right="0.7" top="0.75" bottom="0.75" header="0.3" footer="0.3"/>
  <pageSetup paperSize="9" scale="72" fitToHeight="0" orientation="portrait" r:id="rId1"/>
  <ignoredErrors>
    <ignoredError sqref="C12:D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1. Reporting d'allocation</vt:lpstr>
      <vt:lpstr>2. Reporting d'impact</vt:lpstr>
      <vt:lpstr>'1. Reporting d''allocation'!_ftn1</vt:lpstr>
      <vt:lpstr>'1. Reporting d''allocation'!_ftnref1</vt:lpstr>
      <vt:lpstr>'2. Reporting d''impact'!_ftnref3</vt:lpstr>
      <vt:lpstr>'2. Reporting d''impact'!_ftnref4</vt:lpstr>
      <vt:lpstr>durable</vt:lpstr>
      <vt:lpstr>verte</vt:lpstr>
      <vt:lpstr>'1. Reporting d''allocation'!Zone_d_impression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2025-11-18T14:03:59Z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b4fdc8-09b3-4311-8f77-000164ee6eab_Enabled">
    <vt:lpwstr>true</vt:lpwstr>
  </property>
  <property fmtid="{D5CDD505-2E9C-101B-9397-08002B2CF9AE}" pid="3" name="MSIP_Label_d9b4fdc8-09b3-4311-8f77-000164ee6eab_SetDate">
    <vt:lpwstr>2023-09-13T07:44:50Z</vt:lpwstr>
  </property>
  <property fmtid="{D5CDD505-2E9C-101B-9397-08002B2CF9AE}" pid="4" name="MSIP_Label_d9b4fdc8-09b3-4311-8f77-000164ee6eab_Method">
    <vt:lpwstr>Standard</vt:lpwstr>
  </property>
  <property fmtid="{D5CDD505-2E9C-101B-9397-08002B2CF9AE}" pid="5" name="MSIP_Label_d9b4fdc8-09b3-4311-8f77-000164ee6eab_Name">
    <vt:lpwstr>Interne</vt:lpwstr>
  </property>
  <property fmtid="{D5CDD505-2E9C-101B-9397-08002B2CF9AE}" pid="6" name="MSIP_Label_d9b4fdc8-09b3-4311-8f77-000164ee6eab_SiteId">
    <vt:lpwstr>fab7e728-037c-497d-9a94-644655015ab8</vt:lpwstr>
  </property>
  <property fmtid="{D5CDD505-2E9C-101B-9397-08002B2CF9AE}" pid="7" name="MSIP_Label_d9b4fdc8-09b3-4311-8f77-000164ee6eab_ActionId">
    <vt:lpwstr>ba4177a7-1492-4f81-8bda-adfcc1a70cb5</vt:lpwstr>
  </property>
  <property fmtid="{D5CDD505-2E9C-101B-9397-08002B2CF9AE}" pid="8" name="MSIP_Label_d9b4fdc8-09b3-4311-8f77-000164ee6eab_ContentBits">
    <vt:lpwstr>0</vt:lpwstr>
  </property>
</Properties>
</file>