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yan\5-Partages Bureautiques\FC CONSO_PROD\01 - Cloture\2022\2022.12\16 - Communication financière\"/>
    </mc:Choice>
  </mc:AlternateContent>
  <bookViews>
    <workbookView xWindow="240" yWindow="1270" windowWidth="9180" windowHeight="3360" tabRatio="944" activeTab="1"/>
  </bookViews>
  <sheets>
    <sheet name="Consolidated balance sheet" sheetId="43" r:id="rId1"/>
    <sheet name="Consolidated income" sheetId="45" r:id="rId2"/>
    <sheet name="Equity" sheetId="47" r:id="rId3"/>
    <sheet name="20-3Dépréciations" sheetId="37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PT615480" localSheetId="3">[1]DETCONSO!#REF!</definedName>
    <definedName name="_CPT715480" localSheetId="3">[1]DETCONSO!#REF!</definedName>
    <definedName name="_CPT715570" localSheetId="3">[1]DETCONSO!#REF!</definedName>
    <definedName name="_CPT715725" localSheetId="3">[1]DETCONSO!#REF!</definedName>
    <definedName name="_CPT715770" localSheetId="3">[1]DETCONSO!#REF!</definedName>
    <definedName name="_CPT719125" localSheetId="3">[1]DETCONSO!#REF!</definedName>
    <definedName name="_CPT753708" localSheetId="3">[1]DETCONSO!#REF!</definedName>
    <definedName name="_IAM10645" localSheetId="3">#REF!</definedName>
    <definedName name="_IMM2" localSheetId="3">[2]EXPERTISE!#REF!</definedName>
    <definedName name="_Key1" hidden="1">#REF!</definedName>
    <definedName name="_MEQ2661" localSheetId="3">#REF!</definedName>
    <definedName name="_MEQ2663" localSheetId="3">#REF!</definedName>
    <definedName name="_Order1" hidden="1">0</definedName>
    <definedName name="_Order2" hidden="1">0</definedName>
    <definedName name="_PPA01" localSheetId="3">[3]PORT_HORS_CONSO!#REF!</definedName>
    <definedName name="_Sort" hidden="1">#REF!</definedName>
    <definedName name="_ste2" localSheetId="3">[2]EXPERTISE!#REF!</definedName>
    <definedName name="CPTA47840" localSheetId="3">[1]DETCONSO!#REF!</definedName>
    <definedName name="CPTA47900" localSheetId="3">[1]DETCONSO!#REF!</definedName>
    <definedName name="ecartconv1998" localSheetId="3">'[4]Ecarts conversion 1201'!#REF!</definedName>
    <definedName name="ecartconv1999" localSheetId="3">'[4]Ecarts conversion 1201'!#REF!</definedName>
    <definedName name="ecartconv2000" localSheetId="3">'[4]Ecarts conversion 1201'!#REF!</definedName>
    <definedName name="Entrées_97" localSheetId="3">#REF!</definedName>
    <definedName name="EXPERT" localSheetId="3">[2]EXPERTISE!#REF!</definedName>
    <definedName name="FRS" localSheetId="3">[2]EXPERTISE!#REF!</definedName>
    <definedName name="HHHHHH" localSheetId="3">[5]EXPERTISE!#REF!</definedName>
    <definedName name="IAMFDSPROPRES" localSheetId="3">#REF!+#REF!-'20-3Dépréciations'!_IAM10645</definedName>
    <definedName name="IAMFDSPROV" localSheetId="3">#REF!+#REF!+#REF!+'20-3Dépréciations'!_IAM10645</definedName>
    <definedName name="IAMIMMO" localSheetId="3">[6]Placements!#REF!</definedName>
    <definedName name="IAMIMMO1" localSheetId="3">[6]Placements!#REF!</definedName>
    <definedName name="IAMIMMO2" localSheetId="3">[6]Placements!#REF!</definedName>
    <definedName name="IAMMEQ" localSheetId="3">[6]Placements!#REF!</definedName>
    <definedName name="IAMMEQ1" localSheetId="3">[6]Placements!#REF!</definedName>
    <definedName name="IAMMEQ2" localSheetId="3">[6]Placements!#REF!</definedName>
    <definedName name="IAMVMOB" localSheetId="3">[6]Placements!#REF!</definedName>
    <definedName name="IAMVMOB1" localSheetId="3">[6]Placements!#REF!</definedName>
    <definedName name="IAMVMOB2" localSheetId="3">[6]Placements!#REF!</definedName>
    <definedName name="IFRS_B1D311" localSheetId="3">[1]DETCONSO!#REF!</definedName>
    <definedName name="IFRS_B1D312" localSheetId="3">[1]DETCONSO!#REF!</definedName>
    <definedName name="IFRS_B1D313" localSheetId="3">[1]DETCONSO!#REF!</definedName>
    <definedName name="IFRS_B1D314" localSheetId="3">[1]DETCONSO!#REF!</definedName>
    <definedName name="IFRS_B1D315" localSheetId="3">[1]DETCONSO!#REF!</definedName>
    <definedName name="IFRS_B1D316" localSheetId="3">[1]DETCONSO!#REF!</definedName>
    <definedName name="IFRS_B1D317" localSheetId="3">[1]DETCONSO!#REF!</definedName>
    <definedName name="IFRS_B1D318" localSheetId="3">[1]DETCONSO!#REF!</definedName>
    <definedName name="IFRS_B1D319" localSheetId="3">[1]DETCONSO!#REF!</definedName>
    <definedName name="IFRS_B1D320" localSheetId="3">[1]DETCONSO!#REF!</definedName>
    <definedName name="IFRS_B1D321" localSheetId="3">[1]DETCONSO!#REF!</definedName>
    <definedName name="IFRS_B1D322" localSheetId="3">[1]DETCONSO!#REF!</definedName>
    <definedName name="IFRS_B1D323" localSheetId="3">[1]DETCONSO!#REF!</definedName>
    <definedName name="IFRS_B1D324" localSheetId="3">[1]DETCONSO!#REF!</definedName>
    <definedName name="IFRS_B1D325" localSheetId="3">[1]DETCONSO!#REF!</definedName>
    <definedName name="IFRS_B1D326" localSheetId="3">[1]DETCONSO!#REF!</definedName>
    <definedName name="IFRS_B1D327" localSheetId="3">[1]DETCONSO!#REF!</definedName>
    <definedName name="IFRS_B1D328" localSheetId="3">[1]DETCONSO!#REF!</definedName>
    <definedName name="IFRS_B1D329" localSheetId="3">[1]DETCONSO!#REF!</definedName>
    <definedName name="IFRS_B1D330" localSheetId="3">[1]DETCONSO!#REF!</definedName>
    <definedName name="IFRS_B1D331" localSheetId="3">[1]DETCONSO!#REF!</definedName>
    <definedName name="IFRS_B1D332" localSheetId="3">[1]DETCONSO!#REF!</definedName>
    <definedName name="IFRS_B1D333" localSheetId="3">[1]DETCONSO!#REF!</definedName>
    <definedName name="IFRS_B1D334" localSheetId="3">[1]DETCONSO!#REF!</definedName>
    <definedName name="IFRS_B1D335" localSheetId="3">[1]DETCONSO!#REF!</definedName>
    <definedName name="IFRS_B1D336" localSheetId="3">[1]DETCONSO!#REF!</definedName>
    <definedName name="IFRS_B1D337" localSheetId="3">[1]DETCONSO!#REF!</definedName>
    <definedName name="IFRS_B1D338" localSheetId="3">[1]DETCONSO!#REF!</definedName>
    <definedName name="IFRS_B1D339" localSheetId="3">[1]DETCONSO!#REF!</definedName>
    <definedName name="IFRS_B1D340" localSheetId="3">[1]DETCONSO!#REF!</definedName>
    <definedName name="LLLLLLLLLL" localSheetId="3">[7]PORT_HORS_CONSO!#REF!</definedName>
    <definedName name="M" localSheetId="3">[3]BALANCE!#REF!</definedName>
    <definedName name="MODE" localSheetId="3">[2]EXPERTISE!#REF!</definedName>
    <definedName name="natact" localSheetId="3">#REF!</definedName>
    <definedName name="Nom_Imm" localSheetId="3">[2]EXPERTISE!#REF!</definedName>
    <definedName name="NOMIMMEUBLE" localSheetId="3">[5]EXPERTISE!#REF!</definedName>
    <definedName name="P" localSheetId="3">[3]BALANCE!#REF!</definedName>
    <definedName name="PARC_DE_MONFORT" localSheetId="3">[3]PORT_HORS_CONSO!#REF!</definedName>
    <definedName name="pel_libcpte" localSheetId="3">#REF!</definedName>
    <definedName name="pel_s9612" localSheetId="3">#REF!</definedName>
    <definedName name="pel_s9712" localSheetId="3">#REF!</definedName>
    <definedName name="PO" localSheetId="3">[8]BALANCE!#REF!</definedName>
    <definedName name="port2" localSheetId="3">[2]EXPERTISE!#REF!</definedName>
    <definedName name="prêtées" localSheetId="3">#REF!</definedName>
    <definedName name="PREVI10645" localSheetId="3">#REF!</definedName>
    <definedName name="PREVIFDSPROPRES" localSheetId="3">#REF!+#REF!-'20-3Dépréciations'!PREVI10645</definedName>
    <definedName name="Prov_01_01_97" localSheetId="3">#REF!</definedName>
    <definedName name="Prov_31_12_97" localSheetId="3">#REF!</definedName>
    <definedName name="Repr_1997" localSheetId="3">#REF!</definedName>
    <definedName name="SDQSD" localSheetId="3">[5]EXPERTISE!#REF!</definedName>
    <definedName name="Sorties_97" localSheetId="3">#REF!</definedName>
    <definedName name="SS_HTM_COUT_AMORTI" localSheetId="3">[1]DETCONSO!#REF!</definedName>
    <definedName name="SSSSS" localSheetId="3">[5]EXPERTISE!#REF!</definedName>
    <definedName name="sté" localSheetId="3">#REF!</definedName>
    <definedName name="T_111" localSheetId="3">#REF!</definedName>
    <definedName name="T_112" localSheetId="3">#REF!</definedName>
    <definedName name="T_113" localSheetId="3">#REF!</definedName>
    <definedName name="T_19" localSheetId="3">#REF!</definedName>
    <definedName name="typact" localSheetId="3">#REF!</definedName>
    <definedName name="V.E._Millions" localSheetId="3">[2]EXPERTISE!#REF!</definedName>
    <definedName name="valeurs" localSheetId="3">#REF!</definedName>
    <definedName name="VB_au_1_1_97" localSheetId="3">#REF!</definedName>
    <definedName name="VBVDWSD" localSheetId="3">[8]BALANCE!#REF!</definedName>
    <definedName name="VNC_au_31_12_97" localSheetId="3">#REF!</definedName>
    <definedName name="VVDFGVF" localSheetId="3">[5]EXPERTISE!#REF!</definedName>
    <definedName name="wrn.etafifrffrf." hidden="1">{#N/A,"francaisfrf",FALSE,"UNITE";"ACTFRF",#N/A,FALSE,"ACTIF";"PASFRF",#N/A,FALSE,"PASSIF";"RESFRF",#N/A,FALSE,"RESULTATS";"FPFRF",#N/A,FALSE,"FP";"N03FRF",#N/A,FALSE,"NOTE03";"N04FRF",#N/A,FALSE,"NOTE04";"N05FRF",#N/A,FALSE,"NOTE05";"N06FRF",#N/A,FALSE,"NOTE06";"N07FRF",#N/A,FALSE,"NOTE07";"N08FRF",#N/A,FALSE,"NOTE08";"N09FRF",#N/A,FALSE,"NOTE09";"N10FRF",#N/A,FALSE,"NOTE10";"N11FRF",#N/A,FALSE,"NOTE11";"N12FRF",#N/A,FALSE,"NOTE12";"N13FRF",#N/A,FALSE,"NOTE13";"N14FRF",#N/A,FALSE,"NOTE14";"N15FRF",#N/A,FALSE,"NOTE15";"N16FRF",#N/A,FALSE,"NOTE16";"N17FRF",#N/A,FALSE,"NOTE17";"N18FRF",#N/A,FALSE,"NOTE18";"N19FRF",#N/A,FALSE,"NOTE19";"N20FRF",#N/A,FALSE,"NOTE20";"N21FRF",#N/A,FALSE,"NOTE21";"N22FRF",#N/A,FALSE,"NOTE22";"N23FRF",#N/A,FALSE,"NOTE23";"N24FRF",#N/A,FALSE,"NOTE24";"N25FRF",#N/A,FALSE,"NOTE25";"N26FRF",#N/A,FALSE,"NOTE26";"N27FRF",#N/A,FALSE,"NOTE27";"N28FRF",#N/A,FALSE,"NOTE28";"N29FRF",#N/A,FALSE,"NOTE29";"N30FRF",#N/A,FALSE,"NOTE30";"N31FRF",#N/A,FALSE,"NOTE31";"N32FRF",#N/A,FALSE,"NOTE32";"N33FRF",#N/A,FALSE,"NOTE33";"BILSOCFRF",#N/A,FALSE,"bilan soc";"RESSOCFRF",#N/A,FALSE,"PL soc";"cinqexFRF",#N/A,FALSE,"5ex"}</definedName>
    <definedName name="wrn.etafifrffrf2." hidden="1">{#N/A,"francaisfrf",FALSE,"UNITE";"ACTFRF",#N/A,FALSE,"ACTIF";"PASFRF",#N/A,FALSE,"PASSIF";"RESFRF",#N/A,FALSE,"RESULTATS";"FPFRF",#N/A,FALSE,"FP";"N03FRF",#N/A,FALSE,"NOTE03";"N04FRF",#N/A,FALSE,"NOTE04";"N05FRF",#N/A,FALSE,"NOTE05";"N06FRF",#N/A,FALSE,"NOTE06";"N07FRF",#N/A,FALSE,"NOTE07";"N08FRF",#N/A,FALSE,"NOTE08";"N09FRF",#N/A,FALSE,"NOTE09";"N10FRF",#N/A,FALSE,"NOTE10";"N11FRF",#N/A,FALSE,"NOTE11";"N12FRF",#N/A,FALSE,"NOTE12";"N13FRF",#N/A,FALSE,"NOTE13";"N14FRF",#N/A,FALSE,"NOTE14";"N15FRF",#N/A,FALSE,"NOTE15";"N16FRF",#N/A,FALSE,"NOTE16";"N17FRF",#N/A,FALSE,"NOTE17";"N18FRF",#N/A,FALSE,"NOTE18";"N19FRF",#N/A,FALSE,"NOTE19";"N20FRF",#N/A,FALSE,"NOTE20";"N21FRF",#N/A,FALSE,"NOTE21";"N22FRF",#N/A,FALSE,"NOTE22";"N23FRF",#N/A,FALSE,"NOTE23";"N24FRF",#N/A,FALSE,"NOTE24";"N25FRF",#N/A,FALSE,"NOTE25";"N26FRF",#N/A,FALSE,"NOTE26";"N27FRF",#N/A,FALSE,"NOTE27";"N28FRF",#N/A,FALSE,"NOTE28";"N29FRF",#N/A,FALSE,"NOTE29";"N30FRF",#N/A,FALSE,"NOTE30";"N31FRF",#N/A,FALSE,"NOTE31";"N32FRF",#N/A,FALSE,"NOTE32";"N33FRF",#N/A,FALSE,"NOTE33";"BILSOCFRF",#N/A,FALSE,"bilan soc";"RESSOCFRF",#N/A,FALSE,"PL soc";"cinqexFRF",#N/A,FALSE,"5ex"}</definedName>
    <definedName name="wrn.etatfifrfeur" hidden="1">{#N/A,"francaiseur",FALSE,"UNITE";"ACTEUR",#N/A,FALSE,"ACTIF";"PASEUR",#N/A,FALSE,"PASSIF";"RESEUR",#N/A,FALSE,"RESULTATS";"FPEUR",#N/A,FALSE,"FP";"N03EUR",#N/A,FALSE,"NOTE03";"N04EUR",#N/A,FALSE,"NOTE04";"N05EUR",#N/A,FALSE,"NOTE05";"N06EUR",#N/A,FALSE,"NOTE06";"N07EUR",#N/A,FALSE,"NOTE07";"N08EUR",#N/A,FALSE,"NOTE08";"N09EUR",#N/A,FALSE,"NOTE09";"N10EUR",#N/A,FALSE,"NOTE10";"N11EUR",#N/A,FALSE,"NOTE11";"N12EUR",#N/A,FALSE,"NOTE12";"N13EUR",#N/A,FALSE,"NOTE13";"N14EUR",#N/A,FALSE,"NOTE14";"N15EUR",#N/A,FALSE,"NOTE15";"N16EUR",#N/A,FALSE,"NOTE16";"N18EUR",#N/A,FALSE,"NOTE18";"N19EUR",#N/A,FALSE,"NOTE19";"N20EUR",#N/A,FALSE,"NOTE20";"N21EUR",#N/A,FALSE,"NOTE21";"N22EUR",#N/A,FALSE,"NOTE22";"N23EUR",#N/A,FALSE,"NOTE23";"N24EUR",#N/A,FALSE,"NOTE24";"N25EUR",#N/A,FALSE,"NOTE25";"N26EUR",#N/A,FALSE,"NOTE26";"N27EUR",#N/A,FALSE,"NOTE27";"N28EUR",#N/A,FALSE,"NOTE28";"N29EUR",#N/A,FALSE,"NOTE29";"N30EUR",#N/A,FALSE,"NOTE30";"N31EUR",#N/A,FALSE,"NOTE31";"N32EUR",#N/A,FALSE,"NOTE32";"N33EUR",#N/A,FALSE,"NOTE33";"BILSOCEUR",#N/A,FALSE,"bilan soc";"RESSOCEUR",#N/A,FALSE,"PL soc";"cinqexEUR",#N/A,FALSE,"5ex"}</definedName>
    <definedName name="wrn.etatfifrfeur." hidden="1">{#N/A,"francaiseur",FALSE,"UNITE";"ACTEUR",#N/A,FALSE,"ACTIF";"PASEUR",#N/A,FALSE,"PASSIF";"RESEUR",#N/A,FALSE,"RESULTATS";"FPEUR",#N/A,FALSE,"FP";"N03EUR",#N/A,FALSE,"NOTE03";"N04EUR",#N/A,FALSE,"NOTE04";"N05EUR",#N/A,FALSE,"NOTE05";"N06EUR",#N/A,FALSE,"NOTE06";"N07EUR",#N/A,FALSE,"NOTE07";"N08EUR",#N/A,FALSE,"NOTE08";"N09EUR",#N/A,FALSE,"NOTE09";"N10EUR",#N/A,FALSE,"NOTE10";"N11EUR",#N/A,FALSE,"NOTE11";"N12EUR",#N/A,FALSE,"NOTE12";"N13EUR",#N/A,FALSE,"NOTE13";"N14EUR",#N/A,FALSE,"NOTE14";"N15EUR",#N/A,FALSE,"NOTE15";"N16EUR",#N/A,FALSE,"NOTE16";"N18EUR",#N/A,FALSE,"NOTE18";"N19EUR",#N/A,FALSE,"NOTE19";"N20EUR",#N/A,FALSE,"NOTE20";"N21EUR",#N/A,FALSE,"NOTE21";"N22EUR",#N/A,FALSE,"NOTE22";"N23EUR",#N/A,FALSE,"NOTE23";"N24EUR",#N/A,FALSE,"NOTE24";"N25EUR",#N/A,FALSE,"NOTE25";"N26EUR",#N/A,FALSE,"NOTE26";"N27EUR",#N/A,FALSE,"NOTE27";"N28EUR",#N/A,FALSE,"NOTE28";"N29EUR",#N/A,FALSE,"NOTE29";"N30EUR",#N/A,FALSE,"NOTE30";"N31EUR",#N/A,FALSE,"NOTE31";"N32EUR",#N/A,FALSE,"NOTE32";"N33EUR",#N/A,FALSE,"NOTE33";"BILSOCEUR",#N/A,FALSE,"bilan soc";"RESSOCEUR",#N/A,FALSE,"PL soc";"cinqexEUR",#N/A,FALSE,"5ex"}</definedName>
    <definedName name="X" localSheetId="3">[2]BALANCE!#REF!</definedName>
    <definedName name="XX" localSheetId="3">[2]BALANCE!#REF!</definedName>
    <definedName name="XXWXS" localSheetId="3">[8]BALANCE!#REF!</definedName>
    <definedName name="XXX" localSheetId="3">[2]BALANCE!#REF!</definedName>
    <definedName name="_xlnm.Print_Area" localSheetId="3">'20-3Dépréciations'!$B$1:$G$26</definedName>
    <definedName name="_xlnm.Print_Area" localSheetId="0">'Consolidated balance sheet'!$B$12:$F$90</definedName>
    <definedName name="_xlnm.Print_Area" localSheetId="1">'Consolidated income'!$C$11:$G$57</definedName>
    <definedName name="_xlnm.Print_Area" localSheetId="2">Equity!$A$62:$K$92</definedName>
    <definedName name="zZone_d_impression">#REF!</definedName>
  </definedNames>
  <calcPr calcId="162913"/>
</workbook>
</file>

<file path=xl/calcChain.xml><?xml version="1.0" encoding="utf-8"?>
<calcChain xmlns="http://schemas.openxmlformats.org/spreadsheetml/2006/main">
  <c r="J13" i="47" l="1"/>
  <c r="G13" i="47"/>
  <c r="I13" i="47"/>
  <c r="K13" i="47" s="1"/>
  <c r="I12" i="47"/>
  <c r="I11" i="47"/>
  <c r="K11" i="47" s="1"/>
  <c r="I10" i="47"/>
  <c r="I9" i="47"/>
  <c r="I8" i="47"/>
  <c r="I7" i="47"/>
  <c r="K7" i="47" s="1"/>
  <c r="I6" i="47"/>
  <c r="K12" i="47"/>
  <c r="K10" i="47"/>
  <c r="K9" i="47"/>
  <c r="K8" i="47"/>
  <c r="K6" i="47"/>
  <c r="G14" i="47" l="1"/>
  <c r="B14" i="47"/>
  <c r="F14" i="47"/>
  <c r="I14" i="47"/>
  <c r="I16" i="47" s="1"/>
  <c r="E14" i="47"/>
  <c r="H14" i="47"/>
  <c r="D14" i="47"/>
  <c r="K14" i="47"/>
  <c r="J14" i="47"/>
  <c r="C14" i="47"/>
  <c r="K37" i="47"/>
  <c r="J37" i="47"/>
  <c r="I37" i="47"/>
  <c r="H37" i="47"/>
  <c r="G37" i="47"/>
  <c r="F37" i="47"/>
  <c r="E37" i="47"/>
  <c r="D37" i="47"/>
  <c r="C37" i="47"/>
  <c r="B37" i="47"/>
  <c r="K67" i="47"/>
  <c r="J67" i="47"/>
  <c r="I67" i="47"/>
  <c r="H67" i="47"/>
  <c r="G67" i="47"/>
  <c r="F67" i="47"/>
  <c r="E67" i="47"/>
  <c r="D67" i="47"/>
  <c r="C67" i="47"/>
  <c r="B67" i="47"/>
  <c r="E23" i="37"/>
  <c r="E21" i="37"/>
  <c r="E18" i="37"/>
  <c r="E16" i="37"/>
  <c r="E14" i="37"/>
  <c r="E12" i="37"/>
  <c r="C15" i="37"/>
  <c r="C23" i="37"/>
  <c r="C21" i="37"/>
  <c r="C18" i="37"/>
  <c r="C16" i="37"/>
  <c r="C14" i="37"/>
  <c r="C12" i="37"/>
  <c r="C19" i="37"/>
  <c r="C13" i="37"/>
  <c r="E22" i="37"/>
  <c r="E19" i="37"/>
  <c r="E17" i="37"/>
  <c r="E15" i="37"/>
  <c r="E13" i="37"/>
  <c r="C17" i="37"/>
  <c r="C22" i="37"/>
  <c r="J16" i="47" l="1"/>
  <c r="J15" i="47"/>
  <c r="E16" i="47"/>
  <c r="E15" i="47"/>
  <c r="G15" i="47"/>
  <c r="G16" i="47"/>
  <c r="D16" i="47"/>
  <c r="D15" i="47"/>
  <c r="F16" i="47"/>
  <c r="F15" i="47"/>
  <c r="C15" i="47"/>
  <c r="C16" i="47"/>
  <c r="H16" i="47"/>
  <c r="H15" i="47"/>
  <c r="B15" i="47"/>
  <c r="B16" i="47"/>
  <c r="I15" i="47"/>
  <c r="L60" i="47"/>
  <c r="L75" i="47"/>
  <c r="L92" i="47"/>
  <c r="K16" i="47" l="1"/>
  <c r="K15" i="47"/>
  <c r="L45" i="47"/>
  <c r="E24" i="37" l="1"/>
  <c r="C24" i="37"/>
</calcChain>
</file>

<file path=xl/sharedStrings.xml><?xml version="1.0" encoding="utf-8"?>
<sst xmlns="http://schemas.openxmlformats.org/spreadsheetml/2006/main" count="415" uniqueCount="285">
  <si>
    <t>CA=C</t>
  </si>
  <si>
    <t>VA=2IFRS</t>
  </si>
  <si>
    <t>CC=EUR</t>
  </si>
  <si>
    <t>SC=CNPIFRS</t>
  </si>
  <si>
    <t>TOTAL</t>
  </si>
  <si>
    <t>Reprises</t>
  </si>
  <si>
    <t>Dettes Etat, organismes de sécurité sociale, collectivités publiques</t>
  </si>
  <si>
    <t>Créanciers divers</t>
  </si>
  <si>
    <t>Dividendes à payer</t>
  </si>
  <si>
    <t>C/C entreprises liées créditeurs</t>
  </si>
  <si>
    <t>Autres comptes créditeurs</t>
  </si>
  <si>
    <t>Fournisseurs autres dettes</t>
  </si>
  <si>
    <t>{AC=P46500000}</t>
  </si>
  <si>
    <t>Comptes de régularisation créditeaurs</t>
  </si>
  <si>
    <t>{AC=P46860000}+{AC=P48500000}+{AC=P4168100AJ}+{AC=P4168100L}</t>
  </si>
  <si>
    <t>{AC=P48100000}</t>
  </si>
  <si>
    <t>DIR</t>
  </si>
  <si>
    <t>Dotations</t>
  </si>
  <si>
    <t>Obligations taux fixe</t>
  </si>
  <si>
    <t>{AC=A23015000A}</t>
  </si>
  <si>
    <t>{AC=A23025000A}</t>
  </si>
  <si>
    <t>{AC=A23035000A}</t>
  </si>
  <si>
    <t>{AC=A23045000A}</t>
  </si>
  <si>
    <t>{AC=A23055000A}</t>
  </si>
  <si>
    <t>{AC=A23065000A}</t>
  </si>
  <si>
    <t>{AC=A23075000A}</t>
  </si>
  <si>
    <t>{AC=A23085100A}</t>
  </si>
  <si>
    <t>RU sum [All values]</t>
  </si>
  <si>
    <t>FL=F20</t>
  </si>
  <si>
    <t>FL=F30</t>
  </si>
  <si>
    <t>en milliers d'euros</t>
  </si>
  <si>
    <t>DP=2014.12</t>
  </si>
  <si>
    <t>ASSETS (in € millions)</t>
  </si>
  <si>
    <t>Goodwill</t>
  </si>
  <si>
    <t>Value of In-Force business</t>
  </si>
  <si>
    <t>Other intangible assets</t>
  </si>
  <si>
    <t>Total intangible assets</t>
  </si>
  <si>
    <t>Investment property</t>
  </si>
  <si>
    <t>Held-to-maturity investments</t>
  </si>
  <si>
    <t>Available-for-sale financial assets</t>
  </si>
  <si>
    <t>Securities held for trading</t>
  </si>
  <si>
    <t>Loans and receivables</t>
  </si>
  <si>
    <t>Derivative instruments</t>
  </si>
  <si>
    <t>Insurance investments</t>
  </si>
  <si>
    <t>Other investments</t>
  </si>
  <si>
    <t>Investments in equity-accounted companies</t>
  </si>
  <si>
    <t>Insurance or reinsurance receivables</t>
  </si>
  <si>
    <t>Current tax assets</t>
  </si>
  <si>
    <t>Other receivables</t>
  </si>
  <si>
    <t>Owner-occupied property and other property and equipment</t>
  </si>
  <si>
    <t>Other non-current assets</t>
  </si>
  <si>
    <t>Deferred participation asset</t>
  </si>
  <si>
    <t>Deferred tax assets</t>
  </si>
  <si>
    <t>Other assets</t>
  </si>
  <si>
    <t>Non-current assets held for sale and discontinued operations</t>
  </si>
  <si>
    <t>Cash and cash equivalents</t>
  </si>
  <si>
    <t>TOTAL ASSETS</t>
  </si>
  <si>
    <t>EQUITY AND LIABILITIES (in € millions)</t>
  </si>
  <si>
    <t>Share capital</t>
  </si>
  <si>
    <t>Share premium account</t>
  </si>
  <si>
    <t>Revaluation reserve</t>
  </si>
  <si>
    <t>Cash flow hedge reserve</t>
  </si>
  <si>
    <t>Undated subordinated notes reclassified in equity</t>
  </si>
  <si>
    <t>Retained earnings</t>
  </si>
  <si>
    <t>Profit for the period</t>
  </si>
  <si>
    <t>Translation reserve</t>
  </si>
  <si>
    <t>Equity attributable to owners of the parent</t>
  </si>
  <si>
    <t>Non-controlling interests</t>
  </si>
  <si>
    <t>Total equity</t>
  </si>
  <si>
    <t>Insurance liabilities (excluding unit-linked)</t>
  </si>
  <si>
    <t>Insurance liabilities (unit-linked)</t>
  </si>
  <si>
    <t>Insurance liabilities</t>
  </si>
  <si>
    <r>
      <t>Financial liabilities –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financial instruments with DPF (excluding unit-linked)</t>
    </r>
  </si>
  <si>
    <r>
      <t>Financial liabilities –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financial instruments without DPF (excluding unit-linked)</t>
    </r>
  </si>
  <si>
    <r>
      <t>Financial liabilities –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unit-linked financial instruments</t>
    </r>
  </si>
  <si>
    <t>Financial liabilities</t>
  </si>
  <si>
    <t>Derivative financial instruments separated from the host contract</t>
  </si>
  <si>
    <t>Deferred participation reserve</t>
  </si>
  <si>
    <t>Insurance and financial liabilities</t>
  </si>
  <si>
    <t>Provisions</t>
  </si>
  <si>
    <t>Subordinated debt</t>
  </si>
  <si>
    <t>Financing liabilities</t>
  </si>
  <si>
    <t>Operating liabilities represented by securities</t>
  </si>
  <si>
    <t>Operating liabilities due to banks</t>
  </si>
  <si>
    <t>Liabilities arising from insurance and reinsurance transactions</t>
  </si>
  <si>
    <t>Current taxes payable</t>
  </si>
  <si>
    <t>Current account advances</t>
  </si>
  <si>
    <t>Liabilities towards holders of units in controlled mutual funds</t>
  </si>
  <si>
    <t>Deferred tax liabilities</t>
  </si>
  <si>
    <t>Miscellaneous payables</t>
  </si>
  <si>
    <t>Other liabilities</t>
  </si>
  <si>
    <t>Liabilities related to assets held for sale and discontinued operations</t>
  </si>
  <si>
    <t>TOTAL EQUITY AND LIABILITIES</t>
  </si>
  <si>
    <t>(in € millions)</t>
  </si>
  <si>
    <t>Premiums written</t>
  </si>
  <si>
    <t>Change in unearned premiums reserve</t>
  </si>
  <si>
    <t>Earned premiums</t>
  </si>
  <si>
    <t>Revenue from other activities</t>
  </si>
  <si>
    <t>Other operating revenue</t>
  </si>
  <si>
    <t xml:space="preserve">Gains and losses on disposal of investments </t>
  </si>
  <si>
    <t>Change in fair value of financial assets at fair value through profit or loss</t>
  </si>
  <si>
    <t>Change in impairment losses on financial instruments</t>
  </si>
  <si>
    <t>Investment income before finance costs</t>
  </si>
  <si>
    <t>Income from ordinary activities</t>
  </si>
  <si>
    <t>Claims and benefits expenses</t>
  </si>
  <si>
    <t>Reinsurance result</t>
  </si>
  <si>
    <t>Expenses of other businesses</t>
  </si>
  <si>
    <t>Acquisition costs</t>
  </si>
  <si>
    <t>Amortisation of value of acquired In-Force business and distribution agreements</t>
  </si>
  <si>
    <t>Contract administration expenses</t>
  </si>
  <si>
    <t>Other recurring operating income and expense, net</t>
  </si>
  <si>
    <t>Total other recurring operating income and expense, net</t>
  </si>
  <si>
    <t>Recurring operating profit</t>
  </si>
  <si>
    <t>Other non-recurring operating income and expense, net</t>
  </si>
  <si>
    <t>Operating profit</t>
  </si>
  <si>
    <t>Finance costs</t>
  </si>
  <si>
    <t>Change in fair value of intangible assets</t>
  </si>
  <si>
    <t>Share of profit of equity-accounted companies</t>
  </si>
  <si>
    <t>Income tax expense</t>
  </si>
  <si>
    <t>Profit (loss) from discontinued operations, after tax</t>
  </si>
  <si>
    <t>Profit attributable to owners of the parent</t>
  </si>
  <si>
    <r>
      <t xml:space="preserve">Basic earnings per share </t>
    </r>
    <r>
      <rPr>
        <i/>
        <sz val="10"/>
        <rFont val="Arial"/>
        <family val="2"/>
      </rPr>
      <t>(in €)</t>
    </r>
  </si>
  <si>
    <r>
      <t xml:space="preserve">Diluted earnings per share </t>
    </r>
    <r>
      <rPr>
        <i/>
        <sz val="10"/>
        <rFont val="Arial"/>
        <family val="2"/>
      </rPr>
      <t>(in €)</t>
    </r>
  </si>
  <si>
    <t>Translation adjustments</t>
  </si>
  <si>
    <t>- Dividends paid</t>
  </si>
  <si>
    <t xml:space="preserve">- Subordinated notes, net of tax </t>
  </si>
  <si>
    <t>- Treasury shares, net of tax</t>
  </si>
  <si>
    <t>- Changes in scope of consolidation</t>
  </si>
  <si>
    <t>- Other movements</t>
  </si>
  <si>
    <t>- Issue of shares/merger premium</t>
  </si>
  <si>
    <t>CONSOLIDATED BALANCE SHEET</t>
  </si>
  <si>
    <t>CONSOLIDATED INCOME STATEMENT</t>
  </si>
  <si>
    <t>Net profit and unrealised and deferred gains and losses for the period</t>
  </si>
  <si>
    <t>Retained earnings and profit</t>
  </si>
  <si>
    <r>
      <t>Reinsurers</t>
    </r>
    <r>
      <rPr>
        <sz val="12"/>
        <color rgb="FF034EA2"/>
        <rFont val="Arial"/>
        <family val="2"/>
      </rPr>
      <t xml:space="preserve">’ </t>
    </r>
    <r>
      <rPr>
        <b/>
        <sz val="10"/>
        <color rgb="FF034EA2"/>
        <rFont val="Arial"/>
        <family val="2"/>
      </rPr>
      <t>share of insurance and financial liabilities</t>
    </r>
  </si>
  <si>
    <t>Other borrowings and similar debts</t>
  </si>
  <si>
    <t>Net investment income</t>
  </si>
  <si>
    <t>CONSOLIDATED STATEMENT OF CHANGES IN EQUITY AS OF DECEMBER, 31th, 2018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</si>
  <si>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2018</t>
    </r>
  </si>
  <si>
    <t>Equity at 31.12.2018</t>
  </si>
  <si>
    <t>FL=F99</t>
  </si>
  <si>
    <t>AC=STA110</t>
  </si>
  <si>
    <t>AC=STA120</t>
  </si>
  <si>
    <t>AC=STA130</t>
  </si>
  <si>
    <t>AC=STA10</t>
  </si>
  <si>
    <t>AC=STA</t>
  </si>
  <si>
    <t>AC=STA80</t>
  </si>
  <si>
    <t>AC=A58000000</t>
  </si>
  <si>
    <t>AC=STA60</t>
  </si>
  <si>
    <t>AC=STA680</t>
  </si>
  <si>
    <t>AC=STA670</t>
  </si>
  <si>
    <t>AC=STA640</t>
  </si>
  <si>
    <t>AC=STA630</t>
  </si>
  <si>
    <t>AC=STA620</t>
  </si>
  <si>
    <t>AC=STA610</t>
  </si>
  <si>
    <t>AC=STA50</t>
  </si>
  <si>
    <t>AC=STA40</t>
  </si>
  <si>
    <t>AC=STA30</t>
  </si>
  <si>
    <t>AC=STA20</t>
  </si>
  <si>
    <t>AC=STA280</t>
  </si>
  <si>
    <t>AC=STA270</t>
  </si>
  <si>
    <t>AC=STA230</t>
  </si>
  <si>
    <t>AC=STA240</t>
  </si>
  <si>
    <t>AC=STP50</t>
  </si>
  <si>
    <t>AC=STP60</t>
  </si>
  <si>
    <t>AC=STP</t>
  </si>
  <si>
    <t>AC=STP590</t>
  </si>
  <si>
    <t>AC=STP580</t>
  </si>
  <si>
    <t>AC=STP570</t>
  </si>
  <si>
    <t>AC=STP560</t>
  </si>
  <si>
    <t>AC=STP550</t>
  </si>
  <si>
    <t>AC=STP540</t>
  </si>
  <si>
    <t>AC=STP530</t>
  </si>
  <si>
    <t>AC=STP520</t>
  </si>
  <si>
    <t>AC=STP510</t>
  </si>
  <si>
    <t>AC=STP40</t>
  </si>
  <si>
    <t>AC=STP420</t>
  </si>
  <si>
    <t>AC=STP410</t>
  </si>
  <si>
    <t>AC=STP30</t>
  </si>
  <si>
    <t>AC=STP20</t>
  </si>
  <si>
    <t>AC=STP240</t>
  </si>
  <si>
    <t>AC=STP230</t>
  </si>
  <si>
    <t>AC=STP220</t>
  </si>
  <si>
    <t>AC=STP210</t>
  </si>
  <si>
    <t>AC=TP22051</t>
  </si>
  <si>
    <t>AC=TP22101</t>
  </si>
  <si>
    <t>AC=STP10</t>
  </si>
  <si>
    <t>AC=TP21102</t>
  </si>
  <si>
    <t>AC=STP110</t>
  </si>
  <si>
    <t>AC=STP120</t>
  </si>
  <si>
    <t>AC=TP1105</t>
  </si>
  <si>
    <t>AC=TP1110</t>
  </si>
  <si>
    <t>AC=TP1115</t>
  </si>
  <si>
    <t>AC=TP1120</t>
  </si>
  <si>
    <t>AC=TP1125</t>
  </si>
  <si>
    <t>AC=TP1130</t>
  </si>
  <si>
    <t>AC=TP1135</t>
  </si>
  <si>
    <t>AC=TP1140</t>
  </si>
  <si>
    <t>AC=STR</t>
  </si>
  <si>
    <t>AC=STR85</t>
  </si>
  <si>
    <t>AC=STR80</t>
  </si>
  <si>
    <t>AC=STR75</t>
  </si>
  <si>
    <t>AC=STR70</t>
  </si>
  <si>
    <t>AC=STR65</t>
  </si>
  <si>
    <t>AC=STR60</t>
  </si>
  <si>
    <t>AC=STR50</t>
  </si>
  <si>
    <t>AC=TR4000000</t>
  </si>
  <si>
    <t>AC=STR40</t>
  </si>
  <si>
    <t>AC=STR490</t>
  </si>
  <si>
    <t>AC=STR480</t>
  </si>
  <si>
    <t>AC=STR470</t>
  </si>
  <si>
    <t>AC=STR460</t>
  </si>
  <si>
    <t>AC=STR450</t>
  </si>
  <si>
    <t>AC=STR410</t>
  </si>
  <si>
    <t>AC=TR3000000</t>
  </si>
  <si>
    <t>AC=STR30</t>
  </si>
  <si>
    <t>AC=STR340</t>
  </si>
  <si>
    <t>AC=STR330</t>
  </si>
  <si>
    <t>AC=STR320</t>
  </si>
  <si>
    <t>AC=STR310</t>
  </si>
  <si>
    <t>AC=STR25</t>
  </si>
  <si>
    <t>AC=STR20</t>
  </si>
  <si>
    <t>AC=STR10</t>
  </si>
  <si>
    <t>AC=STR140</t>
  </si>
  <si>
    <t>AC=STR130</t>
  </si>
  <si>
    <t>AC=STR120</t>
  </si>
  <si>
    <t>AC=STR110</t>
  </si>
  <si>
    <t>Primes émises</t>
  </si>
  <si>
    <t>Variation des Prov. pour Primes Acquises Non Emises</t>
  </si>
  <si>
    <t>Variation des DIR</t>
  </si>
  <si>
    <t>AC=STR430</t>
  </si>
  <si>
    <t>Produits des cessions en réass.</t>
  </si>
  <si>
    <t>AC=STR440</t>
  </si>
  <si>
    <t>Part des réass. - Charges des cessions</t>
  </si>
  <si>
    <t>Résultat opérationnel récurrent</t>
  </si>
  <si>
    <t>Autres produits et charges opérationnels non récurrents</t>
  </si>
  <si>
    <t>AC=STA210</t>
  </si>
  <si>
    <t>Immobilier de placement - Contrats Hors UC</t>
  </si>
  <si>
    <t>AC=STA220</t>
  </si>
  <si>
    <t>Immobilier de placement - Contrats en UC</t>
  </si>
  <si>
    <t>AC=STA250</t>
  </si>
  <si>
    <t>Titres comptabilisés à la JV par résultat</t>
  </si>
  <si>
    <t>AC=STA260</t>
  </si>
  <si>
    <t>Placements fin. - Contrats en UC - FVO</t>
  </si>
  <si>
    <t>AC=STA650</t>
  </si>
  <si>
    <t>Autres actifs d'exploitation à long terme</t>
  </si>
  <si>
    <t>AC=STA660</t>
  </si>
  <si>
    <t>DAC et assimilés</t>
  </si>
  <si>
    <t>AC=TP22052</t>
  </si>
  <si>
    <t>Passifs Contrats fin. avec PB discr. - UC</t>
  </si>
  <si>
    <t>AC=TP22102</t>
  </si>
  <si>
    <t>Passifs Contrats fin. sans PB discr. - UC</t>
  </si>
  <si>
    <t>AC=TP2105</t>
  </si>
  <si>
    <t>Passifs Contrats d'ass. - Non Vie</t>
  </si>
  <si>
    <t>AC=TP21101</t>
  </si>
  <si>
    <t>Passifs Contrats d'ass. - Vie - Hors UC</t>
  </si>
  <si>
    <t>Résultat attribuable aux actions ordinaires</t>
  </si>
  <si>
    <t>AC=XP10100000</t>
  </si>
  <si>
    <t>{AC=P13007000}+{AC=P13008000}</t>
  </si>
  <si>
    <t>AC=XACTPROPD</t>
  </si>
  <si>
    <t>CA=ANX</t>
  </si>
  <si>
    <t>RU=A120</t>
  </si>
  <si>
    <t>Equity at 01.01.2018 – IFRS</t>
  </si>
  <si>
    <t>CONSOLIDATED STATEMENT OF CHANGES IN EQUITY AS OF DECEMBER, 31th, 2019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</si>
  <si>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2019</t>
    </r>
  </si>
  <si>
    <t>Equity at 01.01.2019 – IFRS</t>
  </si>
  <si>
    <t>Equity at 31.12.2019</t>
  </si>
  <si>
    <r>
      <t xml:space="preserve">Equity at 01.01.2020 </t>
    </r>
    <r>
      <rPr>
        <sz val="12"/>
        <color rgb="FF034EA2"/>
        <rFont val="Arial"/>
        <family val="2"/>
      </rPr>
      <t xml:space="preserve">– </t>
    </r>
    <r>
      <rPr>
        <b/>
        <sz val="10"/>
        <color rgb="FF034EA2"/>
        <rFont val="Arial"/>
        <family val="2"/>
      </rPr>
      <t>IFRS</t>
    </r>
  </si>
  <si>
    <t>Equity at 30.06.2020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</si>
  <si>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2020</t>
    </r>
  </si>
  <si>
    <t>CONSOLIDATED STATEMENT OF CHANGES IN EQUITY AS OF JUNE, 30th, 2020</t>
  </si>
  <si>
    <t>DP=2020.12</t>
  </si>
  <si>
    <t>31.12.2020</t>
  </si>
  <si>
    <t>CONSOLIDATED STATEMENT OF CHANGES IN EQUITY AS OF JUNE, 30th, 2021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</si>
  <si>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2021</t>
    </r>
  </si>
  <si>
    <t>DP=2021.12</t>
  </si>
  <si>
    <t>31.12.2021</t>
  </si>
  <si>
    <t>CONSOLIDATED STATEMENT OF CHANGES IN EQUITY AS OF DECEMBER, 31th, 2021</t>
  </si>
  <si>
    <r>
      <t xml:space="preserve">Equity at 01.01.2021 </t>
    </r>
    <r>
      <rPr>
        <sz val="12"/>
        <color rgb="FF034EA2"/>
        <rFont val="Arial"/>
        <family val="2"/>
      </rPr>
      <t xml:space="preserve">– </t>
    </r>
    <r>
      <rPr>
        <b/>
        <sz val="10"/>
        <color rgb="FF034EA2"/>
        <rFont val="Arial"/>
        <family val="2"/>
      </rPr>
      <t>IFRS</t>
    </r>
  </si>
  <si>
    <t>Equity at 31.12.2021</t>
  </si>
  <si>
    <t>DP=2022.12</t>
  </si>
  <si>
    <t>31.12.2022</t>
  </si>
  <si>
    <t>Equity at 31.12.2022</t>
  </si>
  <si>
    <r>
      <t xml:space="preserve">Consolidated statement of changes in equity </t>
    </r>
    <r>
      <rPr>
        <sz val="12"/>
        <color indexed="9"/>
        <rFont val="Arial"/>
        <family val="2"/>
      </rPr>
      <t xml:space="preserve">– </t>
    </r>
    <r>
      <rPr>
        <b/>
        <sz val="11"/>
        <color indexed="9"/>
        <rFont val="Arial"/>
        <family val="2"/>
      </rPr>
      <t>2022</t>
    </r>
  </si>
  <si>
    <t>CONSOLIDATED STATEMENT OF CHANGES IN EQUITY AS OF DECEMBER, 31th,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</si>
</sst>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_F_-;\-* #,##0.00\ _F_-;_-* &quot;-&quot;??\ _F_-;_-@_-"/>
    <numFmt numFmtId="165" formatCode="#,##0.0;\(#,##0.0\)"/>
    <numFmt numFmtId="166" formatCode="#,##0.0"/>
  </numFmts>
  <fonts count="3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Courier"/>
      <family val="3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i/>
      <sz val="9"/>
      <name val="Arial Narrow"/>
      <family val="2"/>
    </font>
    <font>
      <sz val="12"/>
      <name val="Arial"/>
      <family val="2"/>
    </font>
    <font>
      <i/>
      <sz val="10"/>
      <name val="Arial"/>
      <family val="2"/>
    </font>
    <font>
      <b/>
      <sz val="11"/>
      <color indexed="9"/>
      <name val="Arial"/>
      <family val="2"/>
    </font>
    <font>
      <sz val="12"/>
      <color indexed="9"/>
      <name val="Arial"/>
      <family val="2"/>
    </font>
    <font>
      <i/>
      <sz val="10"/>
      <color rgb="FF034EA2"/>
      <name val="Arial"/>
      <family val="2"/>
    </font>
    <font>
      <b/>
      <sz val="10"/>
      <color rgb="FF034EA2"/>
      <name val="Arial"/>
      <family val="2"/>
    </font>
    <font>
      <sz val="12"/>
      <color rgb="FF000000"/>
      <name val="Arial"/>
      <family val="2"/>
    </font>
    <font>
      <b/>
      <sz val="10"/>
      <color rgb="FFFFFFFF"/>
      <name val="Arial"/>
      <family val="2"/>
    </font>
    <font>
      <sz val="9"/>
      <color rgb="FF444444"/>
      <name val="Arial"/>
      <family val="2"/>
    </font>
    <font>
      <b/>
      <sz val="11"/>
      <color rgb="FFFFFFFF"/>
      <name val="Arial"/>
      <family val="2"/>
    </font>
    <font>
      <b/>
      <sz val="14"/>
      <color rgb="FF002364"/>
      <name val="Arial"/>
      <family val="2"/>
    </font>
    <font>
      <sz val="9"/>
      <color rgb="FF000000"/>
      <name val="Arial"/>
      <family val="2"/>
    </font>
    <font>
      <sz val="12"/>
      <color rgb="FF034EA2"/>
      <name val="Arial"/>
      <family val="2"/>
    </font>
    <font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Arial"/>
      <family val="2"/>
    </font>
    <font>
      <i/>
      <sz val="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34EA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ck">
        <color rgb="FF034EA2"/>
      </bottom>
      <diagonal/>
    </border>
    <border>
      <left/>
      <right/>
      <top/>
      <bottom style="medium">
        <color rgb="FF034EA2"/>
      </bottom>
      <diagonal/>
    </border>
    <border>
      <left/>
      <right/>
      <top style="dotted">
        <color indexed="64"/>
      </top>
      <bottom style="medium">
        <color rgb="FF034EA2"/>
      </bottom>
      <diagonal/>
    </border>
    <border>
      <left/>
      <right style="dotted">
        <color indexed="64"/>
      </right>
      <top/>
      <bottom style="thick">
        <color rgb="FF034EA2"/>
      </bottom>
      <diagonal/>
    </border>
    <border>
      <left/>
      <right style="dotted">
        <color indexed="64"/>
      </right>
      <top/>
      <bottom style="medium">
        <color rgb="FF034EA2"/>
      </bottom>
      <diagonal/>
    </border>
    <border>
      <left style="dotted">
        <color indexed="64"/>
      </left>
      <right style="dotted">
        <color indexed="64"/>
      </right>
      <top/>
      <bottom style="thick">
        <color rgb="FF034EA2"/>
      </bottom>
      <diagonal/>
    </border>
    <border>
      <left style="dotted">
        <color indexed="64"/>
      </left>
      <right/>
      <top/>
      <bottom style="thick">
        <color rgb="FF034EA2"/>
      </bottom>
      <diagonal/>
    </border>
    <border>
      <left/>
      <right/>
      <top style="medium">
        <color rgb="FF034EA2"/>
      </top>
      <bottom style="medium">
        <color rgb="FF034EA2"/>
      </bottom>
      <diagonal/>
    </border>
    <border>
      <left/>
      <right style="dotted">
        <color indexed="64"/>
      </right>
      <top style="medium">
        <color rgb="FF034EA2"/>
      </top>
      <bottom style="medium">
        <color rgb="FF034EA2"/>
      </bottom>
      <diagonal/>
    </border>
    <border>
      <left style="dotted">
        <color indexed="64"/>
      </left>
      <right style="dotted">
        <color indexed="64"/>
      </right>
      <top style="medium">
        <color rgb="FF034EA2"/>
      </top>
      <bottom style="medium">
        <color rgb="FF034EA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2" borderId="1" applyNumberFormat="0" applyFont="0" applyBorder="0" applyAlignment="0">
      <alignment horizontal="center"/>
    </xf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4" fillId="0" borderId="2">
      <alignment horizontal="center"/>
    </xf>
    <xf numFmtId="3" fontId="3" fillId="0" borderId="0" applyFont="0" applyFill="0" applyBorder="0" applyAlignment="0" applyProtection="0"/>
    <xf numFmtId="0" fontId="3" fillId="3" borderId="0" applyNumberFormat="0" applyFont="0" applyBorder="0" applyAlignment="0" applyProtection="0"/>
    <xf numFmtId="0" fontId="5" fillId="0" borderId="0">
      <alignment horizontal="centerContinuous" vertical="center"/>
    </xf>
    <xf numFmtId="0" fontId="6" fillId="0" borderId="0">
      <alignment horizontal="left"/>
    </xf>
    <xf numFmtId="0" fontId="7" fillId="0" borderId="0"/>
  </cellStyleXfs>
  <cellXfs count="144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 wrapText="1"/>
    </xf>
    <xf numFmtId="0" fontId="12" fillId="4" borderId="0" xfId="0" applyFont="1" applyFill="1"/>
    <xf numFmtId="0" fontId="13" fillId="0" borderId="0" xfId="0" applyFont="1" applyAlignment="1">
      <alignment horizontal="right"/>
    </xf>
    <xf numFmtId="0" fontId="10" fillId="0" borderId="3" xfId="0" applyFont="1" applyBorder="1"/>
    <xf numFmtId="3" fontId="10" fillId="0" borderId="3" xfId="0" applyNumberFormat="1" applyFont="1" applyBorder="1"/>
    <xf numFmtId="0" fontId="11" fillId="0" borderId="0" xfId="0" applyFont="1" applyBorder="1" applyAlignment="1">
      <alignment horizont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/>
    <xf numFmtId="3" fontId="10" fillId="0" borderId="0" xfId="0" applyNumberFormat="1" applyFont="1" applyFill="1"/>
    <xf numFmtId="3" fontId="12" fillId="0" borderId="0" xfId="0" applyNumberFormat="1" applyFont="1" applyFill="1"/>
    <xf numFmtId="14" fontId="10" fillId="0" borderId="4" xfId="0" applyNumberFormat="1" applyFont="1" applyBorder="1" applyAlignment="1">
      <alignment vertical="center" wrapText="1"/>
    </xf>
    <xf numFmtId="0" fontId="10" fillId="0" borderId="4" xfId="0" applyFont="1" applyBorder="1"/>
    <xf numFmtId="3" fontId="10" fillId="0" borderId="4" xfId="0" applyNumberFormat="1" applyFont="1" applyBorder="1"/>
    <xf numFmtId="0" fontId="13" fillId="0" borderId="3" xfId="0" applyFont="1" applyBorder="1" applyAlignment="1">
      <alignment horizontal="right"/>
    </xf>
    <xf numFmtId="3" fontId="13" fillId="0" borderId="3" xfId="0" applyNumberFormat="1" applyFont="1" applyBorder="1"/>
    <xf numFmtId="3" fontId="13" fillId="0" borderId="3" xfId="0" applyNumberFormat="1" applyFont="1" applyBorder="1" applyAlignment="1">
      <alignment horizontal="right"/>
    </xf>
    <xf numFmtId="0" fontId="12" fillId="4" borderId="5" xfId="0" applyFont="1" applyFill="1" applyBorder="1"/>
    <xf numFmtId="3" fontId="12" fillId="4" borderId="5" xfId="0" applyNumberFormat="1" applyFont="1" applyFill="1" applyBorder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15" xfId="0" applyFont="1" applyBorder="1" applyAlignment="1">
      <alignment vertical="center" wrapText="1"/>
    </xf>
    <xf numFmtId="0" fontId="19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5" borderId="19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/>
    </xf>
    <xf numFmtId="0" fontId="19" fillId="5" borderId="18" xfId="0" applyFont="1" applyFill="1" applyBorder="1" applyAlignment="1">
      <alignment vertical="center" wrapText="1"/>
    </xf>
    <xf numFmtId="0" fontId="8" fillId="5" borderId="10" xfId="0" quotePrefix="1" applyFont="1" applyFill="1" applyBorder="1" applyAlignment="1">
      <alignment vertical="center" wrapText="1"/>
    </xf>
    <xf numFmtId="164" fontId="8" fillId="6" borderId="6" xfId="3" applyFont="1" applyFill="1" applyBorder="1" applyAlignment="1">
      <alignment horizontal="right" vertical="center" wrapText="1"/>
    </xf>
    <xf numFmtId="164" fontId="8" fillId="0" borderId="6" xfId="3" applyFont="1" applyBorder="1" applyAlignment="1">
      <alignment horizontal="right" vertical="center" wrapText="1"/>
    </xf>
    <xf numFmtId="164" fontId="0" fillId="0" borderId="0" xfId="3" applyFont="1"/>
    <xf numFmtId="164" fontId="21" fillId="7" borderId="15" xfId="3" applyFont="1" applyFill="1" applyBorder="1" applyAlignment="1">
      <alignment horizontal="center" vertical="center" wrapText="1"/>
    </xf>
    <xf numFmtId="164" fontId="19" fillId="0" borderId="15" xfId="3" applyFont="1" applyBorder="1" applyAlignment="1">
      <alignment horizontal="center" vertical="center" wrapText="1"/>
    </xf>
    <xf numFmtId="164" fontId="8" fillId="6" borderId="15" xfId="3" applyFont="1" applyFill="1" applyBorder="1" applyAlignment="1">
      <alignment horizontal="right" vertical="center" wrapText="1"/>
    </xf>
    <xf numFmtId="164" fontId="8" fillId="0" borderId="15" xfId="3" applyFont="1" applyBorder="1" applyAlignment="1">
      <alignment horizontal="right" vertical="center" wrapText="1"/>
    </xf>
    <xf numFmtId="0" fontId="22" fillId="0" borderId="0" xfId="0" applyFont="1"/>
    <xf numFmtId="0" fontId="25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19" fillId="5" borderId="23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165" fontId="8" fillId="6" borderId="8" xfId="3" applyNumberFormat="1" applyFont="1" applyFill="1" applyBorder="1" applyAlignment="1">
      <alignment horizontal="right" vertical="center" wrapText="1"/>
    </xf>
    <xf numFmtId="165" fontId="8" fillId="0" borderId="6" xfId="3" applyNumberFormat="1" applyFont="1" applyBorder="1" applyAlignment="1">
      <alignment horizontal="right" vertical="center" wrapText="1"/>
    </xf>
    <xf numFmtId="165" fontId="8" fillId="0" borderId="8" xfId="3" applyNumberFormat="1" applyFont="1" applyFill="1" applyBorder="1" applyAlignment="1">
      <alignment horizontal="right" vertical="center" wrapText="1"/>
    </xf>
    <xf numFmtId="165" fontId="19" fillId="6" borderId="16" xfId="3" applyNumberFormat="1" applyFont="1" applyFill="1" applyBorder="1" applyAlignment="1">
      <alignment horizontal="right" vertical="center" wrapText="1"/>
    </xf>
    <xf numFmtId="165" fontId="19" fillId="0" borderId="16" xfId="3" applyNumberFormat="1" applyFont="1" applyBorder="1" applyAlignment="1">
      <alignment horizontal="right" vertical="center" wrapText="1"/>
    </xf>
    <xf numFmtId="165" fontId="8" fillId="6" borderId="0" xfId="3" applyNumberFormat="1" applyFont="1" applyFill="1" applyAlignment="1">
      <alignment horizontal="right" vertical="center" wrapText="1"/>
    </xf>
    <xf numFmtId="165" fontId="8" fillId="0" borderId="0" xfId="3" applyNumberFormat="1" applyFont="1" applyAlignment="1">
      <alignment horizontal="right" vertical="center" wrapText="1"/>
    </xf>
    <xf numFmtId="165" fontId="8" fillId="6" borderId="7" xfId="3" applyNumberFormat="1" applyFont="1" applyFill="1" applyBorder="1" applyAlignment="1">
      <alignment horizontal="right" vertical="center" wrapText="1"/>
    </xf>
    <xf numFmtId="165" fontId="8" fillId="0" borderId="7" xfId="3" applyNumberFormat="1" applyFont="1" applyBorder="1" applyAlignment="1">
      <alignment horizontal="right" vertical="center" wrapText="1"/>
    </xf>
    <xf numFmtId="165" fontId="8" fillId="0" borderId="8" xfId="3" applyNumberFormat="1" applyFont="1" applyBorder="1" applyAlignment="1">
      <alignment horizontal="right" vertical="center" wrapText="1"/>
    </xf>
    <xf numFmtId="165" fontId="19" fillId="6" borderId="17" xfId="3" applyNumberFormat="1" applyFont="1" applyFill="1" applyBorder="1" applyAlignment="1">
      <alignment horizontal="right" vertical="center" wrapText="1"/>
    </xf>
    <xf numFmtId="165" fontId="19" fillId="0" borderId="17" xfId="3" applyNumberFormat="1" applyFont="1" applyBorder="1" applyAlignment="1">
      <alignment horizontal="right" vertical="center" wrapText="1"/>
    </xf>
    <xf numFmtId="165" fontId="8" fillId="6" borderId="6" xfId="3" applyNumberFormat="1" applyFont="1" applyFill="1" applyBorder="1" applyAlignment="1">
      <alignment horizontal="right" vertical="center" wrapText="1"/>
    </xf>
    <xf numFmtId="165" fontId="8" fillId="0" borderId="6" xfId="3" applyNumberFormat="1" applyFont="1" applyFill="1" applyBorder="1" applyAlignment="1">
      <alignment horizontal="right" vertical="center" wrapText="1"/>
    </xf>
    <xf numFmtId="165" fontId="8" fillId="0" borderId="7" xfId="3" applyNumberFormat="1" applyFont="1" applyFill="1" applyBorder="1" applyAlignment="1">
      <alignment horizontal="right" vertical="center" wrapText="1"/>
    </xf>
    <xf numFmtId="165" fontId="19" fillId="0" borderId="16" xfId="3" applyNumberFormat="1" applyFont="1" applyFill="1" applyBorder="1" applyAlignment="1">
      <alignment horizontal="right" vertical="center" wrapText="1"/>
    </xf>
    <xf numFmtId="165" fontId="8" fillId="0" borderId="0" xfId="3" applyNumberFormat="1" applyFont="1" applyFill="1" applyAlignment="1">
      <alignment horizontal="right" vertical="center" wrapText="1"/>
    </xf>
    <xf numFmtId="165" fontId="19" fillId="6" borderId="15" xfId="3" applyNumberFormat="1" applyFont="1" applyFill="1" applyBorder="1" applyAlignment="1">
      <alignment horizontal="right" vertical="center" wrapText="1"/>
    </xf>
    <xf numFmtId="165" fontId="19" fillId="0" borderId="15" xfId="3" applyNumberFormat="1" applyFont="1" applyBorder="1" applyAlignment="1">
      <alignment horizontal="right" vertical="center" wrapText="1"/>
    </xf>
    <xf numFmtId="165" fontId="19" fillId="5" borderId="19" xfId="0" applyNumberFormat="1" applyFont="1" applyFill="1" applyBorder="1" applyAlignment="1">
      <alignment horizontal="right" vertical="center"/>
    </xf>
    <xf numFmtId="165" fontId="19" fillId="6" borderId="16" xfId="0" applyNumberFormat="1" applyFont="1" applyFill="1" applyBorder="1" applyAlignment="1">
      <alignment horizontal="right" vertical="center"/>
    </xf>
    <xf numFmtId="165" fontId="19" fillId="5" borderId="16" xfId="0" applyNumberFormat="1" applyFont="1" applyFill="1" applyBorder="1" applyAlignment="1">
      <alignment horizontal="right" vertical="center"/>
    </xf>
    <xf numFmtId="165" fontId="19" fillId="5" borderId="24" xfId="0" applyNumberFormat="1" applyFont="1" applyFill="1" applyBorder="1" applyAlignment="1">
      <alignment horizontal="right" vertical="center"/>
    </xf>
    <xf numFmtId="165" fontId="19" fillId="5" borderId="24" xfId="0" applyNumberFormat="1" applyFont="1" applyFill="1" applyBorder="1" applyAlignment="1">
      <alignment horizontal="right" vertical="center" wrapText="1"/>
    </xf>
    <xf numFmtId="165" fontId="19" fillId="5" borderId="24" xfId="3" applyNumberFormat="1" applyFont="1" applyFill="1" applyBorder="1" applyAlignment="1">
      <alignment horizontal="right" vertical="center" wrapText="1"/>
    </xf>
    <xf numFmtId="165" fontId="19" fillId="6" borderId="22" xfId="3" applyNumberFormat="1" applyFont="1" applyFill="1" applyBorder="1" applyAlignment="1">
      <alignment horizontal="right" vertical="center" wrapText="1"/>
    </xf>
    <xf numFmtId="165" fontId="19" fillId="5" borderId="22" xfId="0" applyNumberFormat="1" applyFont="1" applyFill="1" applyBorder="1" applyAlignment="1">
      <alignment horizontal="right" vertical="center" wrapText="1"/>
    </xf>
    <xf numFmtId="165" fontId="8" fillId="5" borderId="10" xfId="0" applyNumberFormat="1" applyFont="1" applyFill="1" applyBorder="1" applyAlignment="1">
      <alignment horizontal="right" vertical="center"/>
    </xf>
    <xf numFmtId="165" fontId="8" fillId="5" borderId="11" xfId="0" applyNumberFormat="1" applyFont="1" applyFill="1" applyBorder="1" applyAlignment="1">
      <alignment horizontal="right" vertical="center"/>
    </xf>
    <xf numFmtId="165" fontId="19" fillId="6" borderId="6" xfId="0" applyNumberFormat="1" applyFont="1" applyFill="1" applyBorder="1" applyAlignment="1">
      <alignment horizontal="right" vertical="center"/>
    </xf>
    <xf numFmtId="165" fontId="8" fillId="5" borderId="6" xfId="0" applyNumberFormat="1" applyFont="1" applyFill="1" applyBorder="1" applyAlignment="1">
      <alignment horizontal="right" vertical="center"/>
    </xf>
    <xf numFmtId="165" fontId="8" fillId="5" borderId="12" xfId="0" applyNumberFormat="1" applyFont="1" applyFill="1" applyBorder="1" applyAlignment="1">
      <alignment horizontal="right" vertical="center"/>
    </xf>
    <xf numFmtId="165" fontId="8" fillId="5" borderId="9" xfId="0" applyNumberFormat="1" applyFont="1" applyFill="1" applyBorder="1" applyAlignment="1">
      <alignment horizontal="right" vertical="center"/>
    </xf>
    <xf numFmtId="165" fontId="8" fillId="5" borderId="13" xfId="0" applyNumberFormat="1" applyFont="1" applyFill="1" applyBorder="1" applyAlignment="1">
      <alignment horizontal="right" vertical="center"/>
    </xf>
    <xf numFmtId="165" fontId="19" fillId="6" borderId="0" xfId="0" applyNumberFormat="1" applyFont="1" applyFill="1" applyAlignment="1">
      <alignment horizontal="right" vertical="center"/>
    </xf>
    <xf numFmtId="165" fontId="8" fillId="5" borderId="0" xfId="0" applyNumberFormat="1" applyFont="1" applyFill="1" applyAlignment="1">
      <alignment horizontal="right" vertical="center"/>
    </xf>
    <xf numFmtId="165" fontId="19" fillId="5" borderId="18" xfId="3" applyNumberFormat="1" applyFont="1" applyFill="1" applyBorder="1" applyAlignment="1">
      <alignment horizontal="right" vertical="center" wrapText="1"/>
    </xf>
    <xf numFmtId="165" fontId="19" fillId="5" borderId="15" xfId="3" applyNumberFormat="1" applyFont="1" applyFill="1" applyBorder="1" applyAlignment="1">
      <alignment horizontal="right" vertical="center" wrapText="1"/>
    </xf>
    <xf numFmtId="166" fontId="19" fillId="5" borderId="24" xfId="0" applyNumberFormat="1" applyFont="1" applyFill="1" applyBorder="1" applyAlignment="1">
      <alignment horizontal="right" vertical="center" wrapText="1"/>
    </xf>
    <xf numFmtId="0" fontId="27" fillId="8" borderId="0" xfId="0" applyFont="1" applyFill="1" applyBorder="1"/>
    <xf numFmtId="0" fontId="28" fillId="9" borderId="0" xfId="0" applyFont="1" applyFill="1"/>
    <xf numFmtId="0" fontId="29" fillId="10" borderId="0" xfId="0" applyFont="1" applyFill="1" applyBorder="1"/>
    <xf numFmtId="0" fontId="30" fillId="10" borderId="0" xfId="0" applyFont="1" applyFill="1" applyBorder="1"/>
    <xf numFmtId="0" fontId="28" fillId="11" borderId="0" xfId="0" applyFont="1" applyFill="1"/>
    <xf numFmtId="0" fontId="31" fillId="10" borderId="0" xfId="0" applyNumberFormat="1" applyFont="1" applyFill="1" applyBorder="1"/>
    <xf numFmtId="0" fontId="29" fillId="10" borderId="0" xfId="0" applyNumberFormat="1" applyFont="1" applyFill="1" applyBorder="1"/>
    <xf numFmtId="0" fontId="29" fillId="10" borderId="25" xfId="0" applyNumberFormat="1" applyFont="1" applyFill="1" applyBorder="1"/>
    <xf numFmtId="0" fontId="32" fillId="10" borderId="0" xfId="0" applyNumberFormat="1" applyFont="1" applyFill="1" applyBorder="1"/>
    <xf numFmtId="0" fontId="28" fillId="9" borderId="0" xfId="0" applyNumberFormat="1" applyFont="1" applyFill="1"/>
    <xf numFmtId="0" fontId="27" fillId="8" borderId="0" xfId="0" applyNumberFormat="1" applyFont="1" applyFill="1" applyBorder="1"/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164" fontId="21" fillId="7" borderId="0" xfId="3" applyFont="1" applyFill="1" applyBorder="1" applyAlignment="1">
      <alignment horizontal="center" vertical="center" wrapText="1"/>
    </xf>
    <xf numFmtId="164" fontId="19" fillId="0" borderId="0" xfId="3" applyFont="1" applyBorder="1" applyAlignment="1">
      <alignment horizontal="center" vertical="center" wrapText="1"/>
    </xf>
    <xf numFmtId="0" fontId="33" fillId="0" borderId="6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165" fontId="19" fillId="6" borderId="0" xfId="3" applyNumberFormat="1" applyFont="1" applyFill="1" applyBorder="1" applyAlignment="1">
      <alignment horizontal="right" vertical="center" wrapText="1"/>
    </xf>
    <xf numFmtId="165" fontId="19" fillId="0" borderId="0" xfId="3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5" fontId="8" fillId="6" borderId="0" xfId="3" applyNumberFormat="1" applyFont="1" applyFill="1" applyBorder="1" applyAlignment="1">
      <alignment horizontal="right" vertical="center" wrapText="1"/>
    </xf>
    <xf numFmtId="165" fontId="8" fillId="0" borderId="0" xfId="3" applyNumberFormat="1" applyFont="1" applyBorder="1" applyAlignment="1">
      <alignment horizontal="right" vertical="center" wrapText="1"/>
    </xf>
    <xf numFmtId="0" fontId="0" fillId="0" borderId="0" xfId="0" applyFill="1"/>
    <xf numFmtId="164" fontId="1" fillId="0" borderId="0" xfId="3" applyFont="1"/>
    <xf numFmtId="164" fontId="34" fillId="0" borderId="0" xfId="3" applyFont="1"/>
    <xf numFmtId="0" fontId="9" fillId="0" borderId="0" xfId="0" applyFont="1"/>
    <xf numFmtId="166" fontId="34" fillId="0" borderId="0" xfId="0" applyNumberFormat="1" applyFont="1"/>
    <xf numFmtId="165" fontId="34" fillId="0" borderId="0" xfId="0" applyNumberFormat="1" applyFont="1"/>
    <xf numFmtId="0" fontId="19" fillId="5" borderId="0" xfId="0" applyFont="1" applyFill="1" applyBorder="1" applyAlignment="1">
      <alignment vertical="center" wrapText="1"/>
    </xf>
    <xf numFmtId="165" fontId="19" fillId="5" borderId="0" xfId="3" applyNumberFormat="1" applyFont="1" applyFill="1" applyBorder="1" applyAlignment="1">
      <alignment horizontal="right" vertical="center" wrapText="1"/>
    </xf>
    <xf numFmtId="165" fontId="34" fillId="5" borderId="0" xfId="3" applyNumberFormat="1" applyFont="1" applyFill="1" applyBorder="1" applyAlignment="1">
      <alignment horizontal="right" vertical="center" wrapText="1"/>
    </xf>
    <xf numFmtId="0" fontId="23" fillId="7" borderId="0" xfId="0" applyFont="1" applyFill="1" applyAlignment="1">
      <alignment horizontal="center" vertical="center"/>
    </xf>
    <xf numFmtId="0" fontId="18" fillId="5" borderId="9" xfId="0" applyFont="1" applyFill="1" applyBorder="1" applyAlignment="1">
      <alignment horizontal="left"/>
    </xf>
    <xf numFmtId="0" fontId="18" fillId="5" borderId="18" xfId="0" applyFont="1" applyFill="1" applyBorder="1" applyAlignment="1">
      <alignment horizontal="left"/>
    </xf>
    <xf numFmtId="0" fontId="19" fillId="5" borderId="13" xfId="0" applyFont="1" applyFill="1" applyBorder="1" applyAlignment="1">
      <alignment horizontal="center" vertical="center" textRotation="90"/>
    </xf>
    <xf numFmtId="0" fontId="19" fillId="5" borderId="20" xfId="0" applyFont="1" applyFill="1" applyBorder="1" applyAlignment="1">
      <alignment horizontal="center" vertical="center" textRotation="90"/>
    </xf>
    <xf numFmtId="0" fontId="19" fillId="5" borderId="13" xfId="0" applyFont="1" applyFill="1" applyBorder="1" applyAlignment="1">
      <alignment horizontal="center" vertical="center" textRotation="90" wrapText="1"/>
    </xf>
    <xf numFmtId="0" fontId="19" fillId="5" borderId="20" xfId="0" applyFont="1" applyFill="1" applyBorder="1" applyAlignment="1">
      <alignment horizontal="center" vertical="center" textRotation="90" wrapText="1"/>
    </xf>
    <xf numFmtId="0" fontId="19" fillId="5" borderId="14" xfId="0" applyFont="1" applyFill="1" applyBorder="1" applyAlignment="1">
      <alignment horizontal="center" vertical="center" textRotation="90" wrapText="1"/>
    </xf>
    <xf numFmtId="0" fontId="19" fillId="5" borderId="21" xfId="0" applyFont="1" applyFill="1" applyBorder="1" applyAlignment="1">
      <alignment horizontal="center" vertical="center" textRotation="90" wrapText="1"/>
    </xf>
    <xf numFmtId="0" fontId="21" fillId="7" borderId="0" xfId="0" applyFont="1" applyFill="1" applyAlignment="1">
      <alignment horizontal="center" vertical="center" textRotation="90" wrapText="1"/>
    </xf>
    <xf numFmtId="0" fontId="21" fillId="7" borderId="15" xfId="0" applyFont="1" applyFill="1" applyBorder="1" applyAlignment="1">
      <alignment horizontal="center" vertical="center" textRotation="90" wrapText="1"/>
    </xf>
    <xf numFmtId="0" fontId="19" fillId="5" borderId="0" xfId="0" applyFont="1" applyFill="1" applyAlignment="1">
      <alignment horizontal="center" vertical="center" textRotation="90" wrapText="1"/>
    </xf>
    <xf numFmtId="0" fontId="19" fillId="5" borderId="15" xfId="0" applyFont="1" applyFill="1" applyBorder="1" applyAlignment="1">
      <alignment horizontal="center" vertical="center" textRotation="90" wrapText="1"/>
    </xf>
  </cellXfs>
  <cellStyles count="14">
    <cellStyle name="AMADescription" xfId="1"/>
    <cellStyle name="Euro" xfId="2"/>
    <cellStyle name="Milliers" xfId="3" builtinId="3"/>
    <cellStyle name="Normal" xfId="0" builtinId="0"/>
    <cellStyle name="Normale_Allegati IFRS area BOF" xfId="4"/>
    <cellStyle name="PSChar" xfId="5"/>
    <cellStyle name="PSDate" xfId="6"/>
    <cellStyle name="PSDec" xfId="7"/>
    <cellStyle name="PSHeading" xfId="8"/>
    <cellStyle name="PSInt" xfId="9"/>
    <cellStyle name="PSSpacer" xfId="10"/>
    <cellStyle name="Rapport AN2" xfId="11"/>
    <cellStyle name="Rapport AN3" xfId="12"/>
    <cellStyle name="Undefiniert" xfId="13"/>
  </cellStyles>
  <dxfs count="0"/>
  <tableStyles count="0" defaultTableStyle="TableStyleMedium2" defaultPivotStyle="PivotStyleLight16"/>
  <colors>
    <mruColors>
      <color rgb="FF034E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914400</xdr:colOff>
          <xdr:row>0</xdr:row>
          <xdr:rowOff>0</xdr:rowOff>
        </xdr:to>
        <xdr:sp macro="" textlink="">
          <xdr:nvSpPr>
            <xdr:cNvPr id="21505" name="CustomMemberDispatchertb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USSELME\Local%20Settings\Temp\R&#233;pertoire%20temporaire%201%20pour%20Annexe%20groupe%20CNP%202005%20V2.zip\DETCONSO2IFRS%2012.2005%20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p.lotus.notes.data\IMMOBILIER_12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p.lotus.notes.data\A5_DETAIL_A1200_311203_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OLID\%23%20consolidation\%23ARRETES%20IFRS\Exercice%202005\%23%2030062005%20IFRS\perso%20salim\PERIME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MMOBILI\A5\2000\C120A5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OLID\%23%20consolidation\%23%2031122002\ERIC\1.%20Etats%20bilan%20consolide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MOB\Clot01\A5\A5%20global\CNP%20Assurances\A1200_A5_1201_Partici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RTICIP\2000\0012\EtatA5\A5IASS0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CONSO"/>
      <sheetName val="RECAP GROUPE"/>
      <sheetName val="DETAIL SITUATION NETTE"/>
      <sheetName val="Liste attribut"/>
      <sheetName val="Ecarts conversion 1201"/>
      <sheetName val="@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3"/>
      <sheetName val="A5"/>
      <sheetName val="EXPERTISE"/>
      <sheetName val="BALANCE"/>
      <sheetName val="BALANCES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"/>
      <sheetName val="PORT_HORS_CONSO"/>
      <sheetName val="BALANCE"/>
      <sheetName val="A5DETAIL"/>
      <sheetName val="Feuil9"/>
      <sheetName val="Feuil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METR"/>
      <sheetName val="Ecarts conv récap"/>
      <sheetName val="Ecarts conversion 1204"/>
      <sheetName val="cdcam 1204 version calcul"/>
      <sheetName val="cdcam 1204 version calcul (2)"/>
      <sheetName val="cdcam 0604"/>
      <sheetName val="provincia vida 1204"/>
      <sheetName val="Prévisol 1204"/>
      <sheetName val="Prévisol Vida 1204"/>
      <sheetName val="Prévisol retiro 1204"/>
      <sheetName val="provincia vida 0604"/>
      <sheetName val="Prévisol 0604"/>
      <sheetName val="Prévisol Vida 0604"/>
      <sheetName val="Prévisol retiro 0604"/>
      <sheetName val="provincia vida 1203"/>
      <sheetName val="provincia vida 0603"/>
      <sheetName val="Prévisol 1203"/>
      <sheetName val="Prévisol Vida 1203"/>
      <sheetName val="Prévisol retiro 1203"/>
      <sheetName val="cdcam 1203"/>
      <sheetName val="Prévisol 0603"/>
      <sheetName val="Prévisol Vida 0603"/>
      <sheetName val="Prévisol retiro 0603"/>
      <sheetName val="cdc am"/>
      <sheetName val="cdcam 0603"/>
      <sheetName val="ecart conv 1202"/>
      <sheetName val="Ecarts conversion 0602"/>
      <sheetName val="Ecarts conversion 1201"/>
      <sheetName val="RECAP 99"/>
      <sheetName val="RECAP 00"/>
      <sheetName val="CARIVITA 1202"/>
      <sheetName val="SIT NETTE MEQ"/>
      <sheetName val="provincia vida 1202"/>
      <sheetName val="Prévisol 1202"/>
      <sheetName val="Prévisol Vida 1202"/>
      <sheetName val="Prévisol retiro 1202"/>
      <sheetName val="CARIVITA 0602"/>
      <sheetName val="provincia vida 0602"/>
      <sheetName val="Prévisol 0602"/>
      <sheetName val="Prévisol Vida 0602"/>
      <sheetName val="Prévisol retiro 0602"/>
      <sheetName val="CARIVITA 1201"/>
      <sheetName val="provincia vida 1201"/>
      <sheetName val="Prévisol 1201"/>
      <sheetName val="Prévisol Vida 1201"/>
      <sheetName val="Prévisol retiro 1201"/>
      <sheetName val="CARIVITA"/>
      <sheetName val="provincia vida 0601"/>
      <sheetName val="Prévisol 0601"/>
      <sheetName val="Prévisol Vida 0601"/>
      <sheetName val="Prévisol retiro 0601"/>
      <sheetName val="provincia vida 311200"/>
      <sheetName val="Prévisol 311200"/>
      <sheetName val="Prévisol Vida 311200"/>
      <sheetName val="Prévisol retiro 311200"/>
      <sheetName val="provincia vida 3006"/>
      <sheetName val="Prévisol 3006"/>
      <sheetName val="Prévisol Vida 3006"/>
      <sheetName val="Prévisol retiro 3006 "/>
      <sheetName val="provincia vida"/>
      <sheetName val="Prévisol"/>
      <sheetName val="Prévisol vida"/>
      <sheetName val="Prévisol Retiro"/>
      <sheetName val="EXPERTI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3"/>
      <sheetName val="A5"/>
      <sheetName val="EXPERTISE"/>
      <sheetName val="BALANCE"/>
      <sheetName val="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Résultat MIXTE"/>
      <sheetName val="Résultat MIXTE EN%"/>
      <sheetName val="Périmètre"/>
      <sheetName val="ecart"/>
      <sheetName val="Chiffres clé"/>
      <sheetName val="Chiffres clé (2)"/>
      <sheetName val="organigramme"/>
      <sheetName val="Placements (2)"/>
      <sheetName val="Placements vie capi (2)"/>
      <sheetName val="Placements IAM (2)"/>
      <sheetName val="Placements TOTAUX"/>
      <sheetName val="Placements IAM TOTAUX"/>
      <sheetName val="Placements vie capi TOTAUX"/>
      <sheetName val="Participation NC"/>
      <sheetName val="particip non cons"/>
      <sheetName val="tméquiv"/>
      <sheetName val="Cpte assurbail (3)"/>
      <sheetName val="Prov réass"/>
      <sheetName val="Prov réass par activité"/>
      <sheetName val="Créances"/>
      <sheetName val="Autactifs"/>
      <sheetName val="Régulactif"/>
      <sheetName val="Cpxpropres"/>
      <sheetName val="Provisions"/>
      <sheetName val="Provpcharg"/>
      <sheetName val="Impotdiff"/>
      <sheetName val="Impotdiff (2)"/>
      <sheetName val="Autdettes"/>
      <sheetName val="regulpassif"/>
      <sheetName val="Engagements"/>
      <sheetName val="Bilan résumé anglais"/>
      <sheetName val="Bilan résumé"/>
      <sheetName val="Placements"/>
      <sheetName val="Placements IAM"/>
      <sheetName val="Placements vie capi"/>
      <sheetName val="Cpte assurbail"/>
      <sheetName val="Cpte assurbail (2)"/>
      <sheetName val="Idiff (3)"/>
      <sheetName val="engagemts (2)"/>
      <sheetName val="actif (2)"/>
      <sheetName val="passif (2)"/>
      <sheetName val="résultat mixte (2)"/>
      <sheetName val="engagements (2)"/>
      <sheetName val="Filiales participations"/>
      <sheetName val="re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"/>
      <sheetName val="PORT_HORS_CONSO"/>
      <sheetName val="BALANCE"/>
      <sheetName val="A5DETA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A5"/>
      <sheetName val="ETATA5 (2)"/>
      <sheetName val="ETATA5 (3)"/>
      <sheetName val="tb"/>
      <sheetName val="PART"/>
      <sheetName val="BALANCE"/>
      <sheetName val="EXTRACTION"/>
      <sheetName val="LISTE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showGridLines="0" zoomScale="85" zoomScaleNormal="85" workbookViewId="0">
      <selection activeCell="B10" sqref="B10"/>
    </sheetView>
  </sheetViews>
  <sheetFormatPr baseColWidth="10" defaultRowHeight="12.5" outlineLevelRow="1" outlineLevelCol="1" x14ac:dyDescent="0.25"/>
  <cols>
    <col min="1" max="1" width="11.453125" customWidth="1" outlineLevel="1"/>
    <col min="2" max="2" width="93.453125" bestFit="1" customWidth="1"/>
    <col min="3" max="3" width="6" bestFit="1" customWidth="1"/>
    <col min="4" max="5" width="15" style="47" bestFit="1" customWidth="1"/>
    <col min="6" max="6" width="12.36328125" style="47" customWidth="1"/>
  </cols>
  <sheetData>
    <row r="1" spans="1:6" ht="13" x14ac:dyDescent="0.3">
      <c r="A1" s="99" t="s">
        <v>0</v>
      </c>
    </row>
    <row r="2" spans="1:6" ht="13" x14ac:dyDescent="0.3">
      <c r="A2" s="99" t="s">
        <v>140</v>
      </c>
    </row>
    <row r="3" spans="1:6" ht="13" x14ac:dyDescent="0.3">
      <c r="A3" s="99" t="s">
        <v>2</v>
      </c>
    </row>
    <row r="4" spans="1:6" ht="13" x14ac:dyDescent="0.3">
      <c r="A4" s="99"/>
    </row>
    <row r="5" spans="1:6" ht="13" x14ac:dyDescent="0.3">
      <c r="A5" s="99" t="s">
        <v>1</v>
      </c>
    </row>
    <row r="6" spans="1:6" ht="13" x14ac:dyDescent="0.3">
      <c r="A6" s="99" t="s">
        <v>3</v>
      </c>
    </row>
    <row r="12" spans="1:6" ht="18" x14ac:dyDescent="0.25">
      <c r="B12" s="56" t="s">
        <v>130</v>
      </c>
      <c r="C12" s="57"/>
      <c r="D12" s="57"/>
      <c r="E12" s="57"/>
      <c r="F12" s="57"/>
    </row>
    <row r="13" spans="1:6" ht="18" x14ac:dyDescent="0.25">
      <c r="B13" s="56"/>
      <c r="C13" s="57"/>
      <c r="D13" s="57"/>
      <c r="E13" s="57"/>
      <c r="F13" s="57"/>
    </row>
    <row r="14" spans="1:6" outlineLevel="1" x14ac:dyDescent="0.25">
      <c r="B14" s="21"/>
      <c r="D14" s="123" t="s">
        <v>280</v>
      </c>
      <c r="E14" s="123" t="s">
        <v>275</v>
      </c>
      <c r="F14" s="123" t="s">
        <v>271</v>
      </c>
    </row>
    <row r="15" spans="1:6" ht="15" customHeight="1" thickBot="1" x14ac:dyDescent="0.3">
      <c r="B15" s="22" t="s">
        <v>32</v>
      </c>
      <c r="C15" s="23"/>
      <c r="D15" s="48" t="s">
        <v>281</v>
      </c>
      <c r="E15" s="49" t="s">
        <v>276</v>
      </c>
      <c r="F15" s="49" t="s">
        <v>272</v>
      </c>
    </row>
    <row r="16" spans="1:6" ht="15" customHeight="1" thickTop="1" x14ac:dyDescent="0.3">
      <c r="A16" s="100" t="s">
        <v>141</v>
      </c>
      <c r="B16" s="24" t="s">
        <v>33</v>
      </c>
      <c r="C16" s="25"/>
      <c r="D16" s="72">
        <v>237.78983279537499</v>
      </c>
      <c r="E16" s="61">
        <v>189.85790166558402</v>
      </c>
      <c r="F16" s="61">
        <v>188.85614583823599</v>
      </c>
    </row>
    <row r="17" spans="1:6" ht="15" customHeight="1" x14ac:dyDescent="0.3">
      <c r="A17" s="100" t="s">
        <v>142</v>
      </c>
      <c r="B17" s="24" t="s">
        <v>34</v>
      </c>
      <c r="C17" s="25"/>
      <c r="D17" s="72">
        <v>525.69583268896497</v>
      </c>
      <c r="E17" s="61">
        <v>532.32778645346298</v>
      </c>
      <c r="F17" s="61">
        <v>12.219940299678399</v>
      </c>
    </row>
    <row r="18" spans="1:6" ht="15" customHeight="1" x14ac:dyDescent="0.3">
      <c r="A18" s="100" t="s">
        <v>143</v>
      </c>
      <c r="B18" s="26" t="s">
        <v>35</v>
      </c>
      <c r="C18" s="27"/>
      <c r="D18" s="72">
        <v>3509.9666765208003</v>
      </c>
      <c r="E18" s="61">
        <v>3323.3754541870999</v>
      </c>
      <c r="F18" s="61">
        <v>3436.3973057165899</v>
      </c>
    </row>
    <row r="19" spans="1:6" ht="15" customHeight="1" thickBot="1" x14ac:dyDescent="0.35">
      <c r="A19" s="101" t="s">
        <v>144</v>
      </c>
      <c r="B19" s="28" t="s">
        <v>36</v>
      </c>
      <c r="C19" s="29"/>
      <c r="D19" s="63">
        <v>4273.4523420051401</v>
      </c>
      <c r="E19" s="64">
        <v>4045.56114230614</v>
      </c>
      <c r="F19" s="64">
        <v>3637.4733918545103</v>
      </c>
    </row>
    <row r="20" spans="1:6" ht="15" hidden="1" customHeight="1" outlineLevel="1" x14ac:dyDescent="0.3">
      <c r="A20" s="101" t="s">
        <v>236</v>
      </c>
      <c r="B20" s="115" t="s">
        <v>237</v>
      </c>
      <c r="C20" s="111"/>
      <c r="D20" s="116">
        <v>3955.7404758322996</v>
      </c>
      <c r="E20" s="117">
        <v>1727.4741347363702</v>
      </c>
      <c r="F20" s="117">
        <v>1728.8859086844</v>
      </c>
    </row>
    <row r="21" spans="1:6" ht="15" hidden="1" customHeight="1" outlineLevel="1" x14ac:dyDescent="0.3">
      <c r="A21" s="101" t="s">
        <v>238</v>
      </c>
      <c r="B21" s="115" t="s">
        <v>239</v>
      </c>
      <c r="C21" s="111"/>
      <c r="D21" s="116">
        <v>1653.6690000000001</v>
      </c>
      <c r="E21" s="117">
        <v>995.46799999999996</v>
      </c>
      <c r="F21" s="117">
        <v>682.07399999999996</v>
      </c>
    </row>
    <row r="22" spans="1:6" ht="15" customHeight="1" collapsed="1" x14ac:dyDescent="0.3">
      <c r="A22" s="100"/>
      <c r="B22" s="24" t="s">
        <v>37</v>
      </c>
      <c r="C22" s="25"/>
      <c r="D22" s="72">
        <v>5609.4094758322999</v>
      </c>
      <c r="E22" s="61">
        <v>2722.94213473637</v>
      </c>
      <c r="F22" s="61">
        <v>2410.9599086844</v>
      </c>
    </row>
    <row r="23" spans="1:6" ht="15" customHeight="1" x14ac:dyDescent="0.3">
      <c r="A23" s="100" t="s">
        <v>161</v>
      </c>
      <c r="B23" s="24" t="s">
        <v>38</v>
      </c>
      <c r="C23" s="25"/>
      <c r="D23" s="72">
        <v>86.600042563757</v>
      </c>
      <c r="E23" s="61">
        <v>73.857308125069309</v>
      </c>
      <c r="F23" s="61">
        <v>144.57943045422499</v>
      </c>
    </row>
    <row r="24" spans="1:6" ht="15" customHeight="1" x14ac:dyDescent="0.3">
      <c r="A24" s="100" t="s">
        <v>162</v>
      </c>
      <c r="B24" s="24" t="s">
        <v>39</v>
      </c>
      <c r="C24" s="25"/>
      <c r="D24" s="72">
        <v>276456.83355109399</v>
      </c>
      <c r="E24" s="61">
        <v>326409.053716344</v>
      </c>
      <c r="F24" s="61">
        <v>305704.87865278102</v>
      </c>
    </row>
    <row r="25" spans="1:6" ht="15" hidden="1" customHeight="1" outlineLevel="1" x14ac:dyDescent="0.3">
      <c r="A25" s="100" t="s">
        <v>240</v>
      </c>
      <c r="B25" s="24" t="s">
        <v>241</v>
      </c>
      <c r="C25" s="25"/>
      <c r="D25" s="72">
        <v>27753.147874179602</v>
      </c>
      <c r="E25" s="61">
        <v>30128.126213659201</v>
      </c>
      <c r="F25" s="61">
        <v>29626.422267607599</v>
      </c>
    </row>
    <row r="26" spans="1:6" ht="15" hidden="1" customHeight="1" outlineLevel="1" x14ac:dyDescent="0.3">
      <c r="A26" s="100" t="s">
        <v>242</v>
      </c>
      <c r="B26" s="24" t="s">
        <v>243</v>
      </c>
      <c r="C26" s="25"/>
      <c r="D26" s="72">
        <v>80659.088589969106</v>
      </c>
      <c r="E26" s="61">
        <v>78479.018412021993</v>
      </c>
      <c r="F26" s="61">
        <v>61306.753811014401</v>
      </c>
    </row>
    <row r="27" spans="1:6" ht="15" customHeight="1" collapsed="1" x14ac:dyDescent="0.3">
      <c r="A27" s="100"/>
      <c r="B27" s="24" t="s">
        <v>40</v>
      </c>
      <c r="C27" s="25"/>
      <c r="D27" s="72">
        <v>108412.23646414871</v>
      </c>
      <c r="E27" s="61">
        <v>108607.14462568119</v>
      </c>
      <c r="F27" s="61">
        <v>90933.176078621997</v>
      </c>
    </row>
    <row r="28" spans="1:6" ht="15" customHeight="1" x14ac:dyDescent="0.3">
      <c r="A28" s="100" t="s">
        <v>160</v>
      </c>
      <c r="B28" s="24" t="s">
        <v>41</v>
      </c>
      <c r="C28" s="25"/>
      <c r="D28" s="72">
        <v>4252.8631883474</v>
      </c>
      <c r="E28" s="61">
        <v>4159.7245489176894</v>
      </c>
      <c r="F28" s="61">
        <v>5123.0887951843406</v>
      </c>
    </row>
    <row r="29" spans="1:6" ht="15" customHeight="1" x14ac:dyDescent="0.3">
      <c r="A29" s="100" t="s">
        <v>159</v>
      </c>
      <c r="B29" s="26" t="s">
        <v>42</v>
      </c>
      <c r="C29" s="27"/>
      <c r="D29" s="65">
        <v>3851.2849999999999</v>
      </c>
      <c r="E29" s="66">
        <v>1467.5441699999999</v>
      </c>
      <c r="F29" s="66">
        <v>530.59199999999998</v>
      </c>
    </row>
    <row r="30" spans="1:6" ht="15" customHeight="1" thickBot="1" x14ac:dyDescent="0.35">
      <c r="A30" s="101" t="s">
        <v>158</v>
      </c>
      <c r="B30" s="28" t="s">
        <v>43</v>
      </c>
      <c r="C30" s="29"/>
      <c r="D30" s="63">
        <v>398669.22772198601</v>
      </c>
      <c r="E30" s="64">
        <v>443440.26650380401</v>
      </c>
      <c r="F30" s="64">
        <v>404847.27486572601</v>
      </c>
    </row>
    <row r="31" spans="1:6" ht="15" customHeight="1" thickBot="1" x14ac:dyDescent="0.35">
      <c r="A31" s="101" t="s">
        <v>157</v>
      </c>
      <c r="B31" s="28" t="s">
        <v>44</v>
      </c>
      <c r="C31" s="29"/>
      <c r="D31" s="63">
        <v>2.1859999999999999</v>
      </c>
      <c r="E31" s="64">
        <v>2.3540000000000001</v>
      </c>
      <c r="F31" s="64">
        <v>3.5019999999999998</v>
      </c>
    </row>
    <row r="32" spans="1:6" ht="15" customHeight="1" thickBot="1" x14ac:dyDescent="0.35">
      <c r="A32" s="101" t="s">
        <v>156</v>
      </c>
      <c r="B32" s="28" t="s">
        <v>45</v>
      </c>
      <c r="C32" s="29"/>
      <c r="D32" s="63">
        <v>1108.1487744784799</v>
      </c>
      <c r="E32" s="64">
        <v>947.67336254149609</v>
      </c>
      <c r="F32" s="64">
        <v>526.63089323876704</v>
      </c>
    </row>
    <row r="33" spans="1:6" ht="15" customHeight="1" thickBot="1" x14ac:dyDescent="0.35">
      <c r="A33" s="101" t="s">
        <v>155</v>
      </c>
      <c r="B33" s="28" t="s">
        <v>134</v>
      </c>
      <c r="C33" s="29"/>
      <c r="D33" s="63">
        <v>20394.153213526402</v>
      </c>
      <c r="E33" s="64">
        <v>21044.9262965782</v>
      </c>
      <c r="F33" s="64">
        <v>21082.5640432562</v>
      </c>
    </row>
    <row r="34" spans="1:6" ht="15" customHeight="1" x14ac:dyDescent="0.3">
      <c r="A34" s="100" t="s">
        <v>154</v>
      </c>
      <c r="B34" s="24" t="s">
        <v>46</v>
      </c>
      <c r="C34" s="25"/>
      <c r="D34" s="72">
        <v>2871.2267799548304</v>
      </c>
      <c r="E34" s="61">
        <v>2640.72536945499</v>
      </c>
      <c r="F34" s="61">
        <v>2624.4667601244901</v>
      </c>
    </row>
    <row r="35" spans="1:6" ht="15" customHeight="1" x14ac:dyDescent="0.3">
      <c r="A35" s="100" t="s">
        <v>153</v>
      </c>
      <c r="B35" s="24" t="s">
        <v>47</v>
      </c>
      <c r="C35" s="25"/>
      <c r="D35" s="72">
        <v>586.17895609813797</v>
      </c>
      <c r="E35" s="61">
        <v>589.591429204414</v>
      </c>
      <c r="F35" s="61">
        <v>693.47351029816002</v>
      </c>
    </row>
    <row r="36" spans="1:6" ht="15" customHeight="1" x14ac:dyDescent="0.3">
      <c r="A36" s="100" t="s">
        <v>152</v>
      </c>
      <c r="B36" s="24" t="s">
        <v>48</v>
      </c>
      <c r="C36" s="25"/>
      <c r="D36" s="72">
        <v>8505.3503191274285</v>
      </c>
      <c r="E36" s="61">
        <v>5358.48959026999</v>
      </c>
      <c r="F36" s="61">
        <v>4881.7128756625907</v>
      </c>
    </row>
    <row r="37" spans="1:6" ht="15" customHeight="1" x14ac:dyDescent="0.3">
      <c r="A37" s="100" t="s">
        <v>151</v>
      </c>
      <c r="B37" s="24" t="s">
        <v>49</v>
      </c>
      <c r="C37" s="25"/>
      <c r="D37" s="72">
        <v>448.790666824597</v>
      </c>
      <c r="E37" s="61">
        <v>517.85616171970696</v>
      </c>
      <c r="F37" s="61">
        <v>152.332768455983</v>
      </c>
    </row>
    <row r="38" spans="1:6" ht="15" hidden="1" customHeight="1" outlineLevel="1" x14ac:dyDescent="0.3">
      <c r="A38" s="100" t="s">
        <v>244</v>
      </c>
      <c r="B38" s="24" t="s">
        <v>245</v>
      </c>
      <c r="C38" s="25"/>
      <c r="D38" s="72">
        <v>497.95233809810901</v>
      </c>
      <c r="E38" s="61">
        <v>593.17923896610205</v>
      </c>
      <c r="F38" s="61">
        <v>490.89095411503502</v>
      </c>
    </row>
    <row r="39" spans="1:6" ht="15" hidden="1" customHeight="1" outlineLevel="1" x14ac:dyDescent="0.3">
      <c r="A39" s="100" t="s">
        <v>246</v>
      </c>
      <c r="B39" s="24" t="s">
        <v>247</v>
      </c>
      <c r="C39" s="25"/>
      <c r="D39" s="72">
        <v>1787.0688504555901</v>
      </c>
      <c r="E39" s="61">
        <v>1717.6909544119098</v>
      </c>
      <c r="F39" s="61">
        <v>1685.68360779256</v>
      </c>
    </row>
    <row r="40" spans="1:6" ht="15" customHeight="1" collapsed="1" x14ac:dyDescent="0.3">
      <c r="A40" s="100"/>
      <c r="B40" s="24" t="s">
        <v>50</v>
      </c>
      <c r="C40" s="25"/>
      <c r="D40" s="72">
        <v>2285.0211885536992</v>
      </c>
      <c r="E40" s="61">
        <v>2310.8701933780121</v>
      </c>
      <c r="F40" s="61">
        <v>2176.5745619075951</v>
      </c>
    </row>
    <row r="41" spans="1:6" ht="15" customHeight="1" x14ac:dyDescent="0.3">
      <c r="A41" s="100" t="s">
        <v>150</v>
      </c>
      <c r="B41" s="24" t="s">
        <v>51</v>
      </c>
      <c r="C41" s="25"/>
      <c r="D41" s="72">
        <v>9736.3760000000002</v>
      </c>
      <c r="E41" s="61">
        <v>0</v>
      </c>
      <c r="F41" s="61">
        <v>0</v>
      </c>
    </row>
    <row r="42" spans="1:6" ht="15" customHeight="1" x14ac:dyDescent="0.3">
      <c r="A42" s="100" t="s">
        <v>149</v>
      </c>
      <c r="B42" s="26" t="s">
        <v>52</v>
      </c>
      <c r="C42" s="27"/>
      <c r="D42" s="65">
        <v>1542.47741158233</v>
      </c>
      <c r="E42" s="66">
        <v>300.83927347587399</v>
      </c>
      <c r="F42" s="66">
        <v>180.15368349210001</v>
      </c>
    </row>
    <row r="43" spans="1:6" ht="15" customHeight="1" thickBot="1" x14ac:dyDescent="0.35">
      <c r="A43" s="101" t="s">
        <v>148</v>
      </c>
      <c r="B43" s="28" t="s">
        <v>53</v>
      </c>
      <c r="C43" s="29"/>
      <c r="D43" s="63">
        <v>25975.421322140999</v>
      </c>
      <c r="E43" s="64">
        <v>11718.372017503001</v>
      </c>
      <c r="F43" s="64">
        <v>10708.714159940901</v>
      </c>
    </row>
    <row r="44" spans="1:6" ht="15" customHeight="1" thickBot="1" x14ac:dyDescent="0.35">
      <c r="A44" s="101" t="s">
        <v>147</v>
      </c>
      <c r="B44" s="28" t="s">
        <v>54</v>
      </c>
      <c r="C44" s="29"/>
      <c r="D44" s="63">
        <v>0</v>
      </c>
      <c r="E44" s="64">
        <v>0</v>
      </c>
      <c r="F44" s="64">
        <v>0</v>
      </c>
    </row>
    <row r="45" spans="1:6" ht="15" customHeight="1" thickBot="1" x14ac:dyDescent="0.35">
      <c r="A45" s="101" t="s">
        <v>146</v>
      </c>
      <c r="B45" s="28" t="s">
        <v>55</v>
      </c>
      <c r="C45" s="29"/>
      <c r="D45" s="63">
        <v>1805.5989123930201</v>
      </c>
      <c r="E45" s="64">
        <v>1803.2663164524101</v>
      </c>
      <c r="F45" s="64">
        <v>1733.98104003352</v>
      </c>
    </row>
    <row r="46" spans="1:6" ht="15" customHeight="1" thickBot="1" x14ac:dyDescent="0.35">
      <c r="A46" s="101" t="s">
        <v>145</v>
      </c>
      <c r="B46" s="30" t="s">
        <v>56</v>
      </c>
      <c r="C46" s="23"/>
      <c r="D46" s="77">
        <v>452228.18828653096</v>
      </c>
      <c r="E46" s="78">
        <v>483002.41963918501</v>
      </c>
      <c r="F46" s="78">
        <v>442540.14039404999</v>
      </c>
    </row>
    <row r="47" spans="1:6" ht="13" thickTop="1" x14ac:dyDescent="0.25">
      <c r="B47" s="21"/>
    </row>
    <row r="49" spans="1:6" ht="13.5" thickBot="1" x14ac:dyDescent="0.3">
      <c r="B49" s="22" t="s">
        <v>57</v>
      </c>
      <c r="C49" s="23"/>
      <c r="D49" s="48" t="s">
        <v>281</v>
      </c>
      <c r="E49" s="49" t="s">
        <v>276</v>
      </c>
      <c r="F49" s="49" t="s">
        <v>272</v>
      </c>
    </row>
    <row r="50" spans="1:6" ht="13.5" thickTop="1" x14ac:dyDescent="0.3">
      <c r="A50" s="100" t="s">
        <v>190</v>
      </c>
      <c r="B50" s="24" t="s">
        <v>58</v>
      </c>
      <c r="C50" s="25"/>
      <c r="D50" s="72">
        <v>686.61912459999996</v>
      </c>
      <c r="E50" s="61">
        <v>686.61812459999999</v>
      </c>
      <c r="F50" s="61">
        <v>686.61812459999999</v>
      </c>
    </row>
    <row r="51" spans="1:6" ht="13" x14ac:dyDescent="0.3">
      <c r="A51" s="100" t="s">
        <v>191</v>
      </c>
      <c r="B51" s="24" t="s">
        <v>59</v>
      </c>
      <c r="C51" s="25"/>
      <c r="D51" s="72">
        <v>1736.3320000000001</v>
      </c>
      <c r="E51" s="61">
        <v>1736.3320000000001</v>
      </c>
      <c r="F51" s="61">
        <v>1736.3320000000001</v>
      </c>
    </row>
    <row r="52" spans="1:6" ht="13" x14ac:dyDescent="0.3">
      <c r="A52" s="100" t="s">
        <v>192</v>
      </c>
      <c r="B52" s="26" t="s">
        <v>60</v>
      </c>
      <c r="C52" s="27"/>
      <c r="D52" s="65">
        <v>-1230.7396366656999</v>
      </c>
      <c r="E52" s="66">
        <v>4294.9510981146195</v>
      </c>
      <c r="F52" s="66">
        <v>4362.2131367322509</v>
      </c>
    </row>
    <row r="53" spans="1:6" ht="13" x14ac:dyDescent="0.3">
      <c r="A53" s="100" t="s">
        <v>193</v>
      </c>
      <c r="B53" s="31" t="s">
        <v>61</v>
      </c>
      <c r="C53" s="32"/>
      <c r="D53" s="67">
        <v>106.73999670000001</v>
      </c>
      <c r="E53" s="74">
        <v>15.0184167</v>
      </c>
      <c r="F53" s="74">
        <v>-15.8560233</v>
      </c>
    </row>
    <row r="54" spans="1:6" ht="13" x14ac:dyDescent="0.3">
      <c r="A54" s="100" t="s">
        <v>194</v>
      </c>
      <c r="B54" s="31" t="s">
        <v>62</v>
      </c>
      <c r="C54" s="32"/>
      <c r="D54" s="67">
        <v>1881.3150000000001</v>
      </c>
      <c r="E54" s="68">
        <v>1881.3150000000001</v>
      </c>
      <c r="F54" s="68">
        <v>1881.3150000000001</v>
      </c>
    </row>
    <row r="55" spans="1:6" ht="13" x14ac:dyDescent="0.3">
      <c r="A55" s="100" t="s">
        <v>195</v>
      </c>
      <c r="B55" s="31" t="s">
        <v>63</v>
      </c>
      <c r="C55" s="32"/>
      <c r="D55" s="67">
        <v>12934.2503328689</v>
      </c>
      <c r="E55" s="68">
        <v>12113.0920920629</v>
      </c>
      <c r="F55" s="68">
        <v>11837.206161084101</v>
      </c>
    </row>
    <row r="56" spans="1:6" ht="13" x14ac:dyDescent="0.3">
      <c r="A56" s="100" t="s">
        <v>196</v>
      </c>
      <c r="B56" s="31" t="s">
        <v>64</v>
      </c>
      <c r="C56" s="32"/>
      <c r="D56" s="67">
        <v>1939.30112907375</v>
      </c>
      <c r="E56" s="68">
        <v>1552.02221940907</v>
      </c>
      <c r="F56" s="68">
        <v>1349.9757128016599</v>
      </c>
    </row>
    <row r="57" spans="1:6" ht="13" x14ac:dyDescent="0.3">
      <c r="A57" s="100" t="s">
        <v>197</v>
      </c>
      <c r="B57" s="31" t="s">
        <v>65</v>
      </c>
      <c r="C57" s="32"/>
      <c r="D57" s="67">
        <v>-933.53499847387604</v>
      </c>
      <c r="E57" s="74">
        <v>-1145.1560512859201</v>
      </c>
      <c r="F57" s="74">
        <v>-1157.6188290565901</v>
      </c>
    </row>
    <row r="58" spans="1:6" ht="13.5" thickBot="1" x14ac:dyDescent="0.35">
      <c r="A58" s="101" t="s">
        <v>188</v>
      </c>
      <c r="B58" s="28" t="s">
        <v>66</v>
      </c>
      <c r="C58" s="29"/>
      <c r="D58" s="63">
        <v>17120.282948102998</v>
      </c>
      <c r="E58" s="64">
        <v>21134.192899600599</v>
      </c>
      <c r="F58" s="64">
        <v>20680.185282861399</v>
      </c>
    </row>
    <row r="59" spans="1:6" ht="13" x14ac:dyDescent="0.3">
      <c r="A59" s="102" t="s">
        <v>189</v>
      </c>
      <c r="B59" s="26" t="s">
        <v>67</v>
      </c>
      <c r="C59" s="27"/>
      <c r="D59" s="65">
        <v>3642.0117256276399</v>
      </c>
      <c r="E59" s="66">
        <v>3628.66439731937</v>
      </c>
      <c r="F59" s="66">
        <v>3319.1514310328002</v>
      </c>
    </row>
    <row r="60" spans="1:6" ht="13.5" thickBot="1" x14ac:dyDescent="0.35">
      <c r="A60" s="101" t="s">
        <v>186</v>
      </c>
      <c r="B60" s="28" t="s">
        <v>68</v>
      </c>
      <c r="C60" s="29"/>
      <c r="D60" s="63">
        <v>20762.294673730703</v>
      </c>
      <c r="E60" s="64">
        <v>24762.857296920003</v>
      </c>
      <c r="F60" s="64">
        <v>23999.336713894201</v>
      </c>
    </row>
    <row r="61" spans="1:6" ht="13" hidden="1" outlineLevel="1" x14ac:dyDescent="0.3">
      <c r="A61" s="101" t="s">
        <v>252</v>
      </c>
      <c r="B61" s="115" t="s">
        <v>253</v>
      </c>
      <c r="C61" s="111"/>
      <c r="D61" s="116">
        <v>8013.2205877859797</v>
      </c>
      <c r="E61" s="117">
        <v>7945.5515840794897</v>
      </c>
      <c r="F61" s="117">
        <v>7998.9673554561905</v>
      </c>
    </row>
    <row r="62" spans="1:6" ht="13" hidden="1" outlineLevel="1" x14ac:dyDescent="0.3">
      <c r="A62" s="101" t="s">
        <v>254</v>
      </c>
      <c r="B62" s="115" t="s">
        <v>255</v>
      </c>
      <c r="C62" s="111"/>
      <c r="D62" s="116">
        <v>190692.42347720999</v>
      </c>
      <c r="E62" s="117">
        <v>187212.17742651902</v>
      </c>
      <c r="F62" s="117">
        <v>163904.15061275699</v>
      </c>
    </row>
    <row r="63" spans="1:6" ht="13" collapsed="1" x14ac:dyDescent="0.3">
      <c r="A63" s="103"/>
      <c r="B63" s="24" t="s">
        <v>69</v>
      </c>
      <c r="C63" s="25"/>
      <c r="D63" s="72">
        <v>198705.64406499595</v>
      </c>
      <c r="E63" s="61">
        <v>195157.7290105985</v>
      </c>
      <c r="F63" s="61">
        <v>171903.11796821319</v>
      </c>
    </row>
    <row r="64" spans="1:6" ht="13" x14ac:dyDescent="0.3">
      <c r="A64" s="103" t="s">
        <v>187</v>
      </c>
      <c r="B64" s="26" t="s">
        <v>70</v>
      </c>
      <c r="C64" s="27"/>
      <c r="D64" s="65">
        <v>76136.280775440697</v>
      </c>
      <c r="E64" s="66">
        <v>73777.88465301659</v>
      </c>
      <c r="F64" s="66">
        <v>57293.205992939504</v>
      </c>
    </row>
    <row r="65" spans="1:6" ht="13.5" thickBot="1" x14ac:dyDescent="0.35">
      <c r="A65" s="102" t="s">
        <v>183</v>
      </c>
      <c r="B65" s="28" t="s">
        <v>71</v>
      </c>
      <c r="C65" s="29"/>
      <c r="D65" s="63">
        <v>274841.92484043702</v>
      </c>
      <c r="E65" s="64">
        <v>268935.61366361496</v>
      </c>
      <c r="F65" s="64">
        <v>229196.32396115299</v>
      </c>
    </row>
    <row r="66" spans="1:6" ht="15.5" x14ac:dyDescent="0.3">
      <c r="A66" s="103" t="s">
        <v>184</v>
      </c>
      <c r="B66" s="24" t="s">
        <v>72</v>
      </c>
      <c r="C66" s="25"/>
      <c r="D66" s="72">
        <v>93297.502239669397</v>
      </c>
      <c r="E66" s="61">
        <v>99767.556121107395</v>
      </c>
      <c r="F66" s="61">
        <v>106260.772374206</v>
      </c>
    </row>
    <row r="67" spans="1:6" ht="15.5" x14ac:dyDescent="0.3">
      <c r="A67" s="103" t="s">
        <v>185</v>
      </c>
      <c r="B67" s="24" t="s">
        <v>73</v>
      </c>
      <c r="C67" s="25"/>
      <c r="D67" s="72">
        <v>506.30639751002002</v>
      </c>
      <c r="E67" s="61">
        <v>480.67538715709702</v>
      </c>
      <c r="F67" s="61">
        <v>494.09119282968499</v>
      </c>
    </row>
    <row r="68" spans="1:6" ht="13" hidden="1" outlineLevel="1" x14ac:dyDescent="0.3">
      <c r="A68" s="103" t="s">
        <v>248</v>
      </c>
      <c r="B68" s="118" t="s">
        <v>249</v>
      </c>
      <c r="C68" s="119"/>
      <c r="D68" s="120">
        <v>7997.7960000000003</v>
      </c>
      <c r="E68" s="121">
        <v>7522.7039999999997</v>
      </c>
      <c r="F68" s="121">
        <v>6120.4809999999998</v>
      </c>
    </row>
    <row r="69" spans="1:6" ht="13" hidden="1" outlineLevel="1" x14ac:dyDescent="0.3">
      <c r="A69" s="103" t="s">
        <v>250</v>
      </c>
      <c r="B69" s="118" t="s">
        <v>251</v>
      </c>
      <c r="C69" s="119"/>
      <c r="D69" s="120">
        <v>2606.1080000000002</v>
      </c>
      <c r="E69" s="121">
        <v>3234.614</v>
      </c>
      <c r="F69" s="121">
        <v>3439.0059999999999</v>
      </c>
    </row>
    <row r="70" spans="1:6" ht="15.5" collapsed="1" x14ac:dyDescent="0.3">
      <c r="A70" s="102"/>
      <c r="B70" s="26" t="s">
        <v>74</v>
      </c>
      <c r="C70" s="27"/>
      <c r="D70" s="65">
        <v>10603.904</v>
      </c>
      <c r="E70" s="66">
        <v>10757.317999999999</v>
      </c>
      <c r="F70" s="66">
        <v>9559.4869999999992</v>
      </c>
    </row>
    <row r="71" spans="1:6" ht="13.5" thickBot="1" x14ac:dyDescent="0.35">
      <c r="A71" s="102" t="s">
        <v>182</v>
      </c>
      <c r="B71" s="28" t="s">
        <v>75</v>
      </c>
      <c r="C71" s="29"/>
      <c r="D71" s="63">
        <v>104407.71263717901</v>
      </c>
      <c r="E71" s="64">
        <v>111005.549508265</v>
      </c>
      <c r="F71" s="64">
        <v>116314.350567035</v>
      </c>
    </row>
    <row r="72" spans="1:6" ht="13" x14ac:dyDescent="0.3">
      <c r="A72" s="102" t="s">
        <v>181</v>
      </c>
      <c r="B72" s="24" t="s">
        <v>76</v>
      </c>
      <c r="C72" s="25"/>
      <c r="D72" s="72">
        <v>0</v>
      </c>
      <c r="E72" s="61">
        <v>0</v>
      </c>
      <c r="F72" s="61">
        <v>0</v>
      </c>
    </row>
    <row r="73" spans="1:6" ht="13" x14ac:dyDescent="0.3">
      <c r="A73" s="102" t="s">
        <v>180</v>
      </c>
      <c r="B73" s="26" t="s">
        <v>77</v>
      </c>
      <c r="C73" s="27"/>
      <c r="D73" s="65">
        <v>1664.201</v>
      </c>
      <c r="E73" s="66">
        <v>31599.621999999999</v>
      </c>
      <c r="F73" s="66">
        <v>31587.018</v>
      </c>
    </row>
    <row r="74" spans="1:6" ht="13.5" thickBot="1" x14ac:dyDescent="0.35">
      <c r="A74" s="101" t="s">
        <v>179</v>
      </c>
      <c r="B74" s="28" t="s">
        <v>78</v>
      </c>
      <c r="C74" s="29"/>
      <c r="D74" s="63">
        <v>380913.83847761701</v>
      </c>
      <c r="E74" s="64">
        <v>411540.78517187998</v>
      </c>
      <c r="F74" s="64">
        <v>377097.692528188</v>
      </c>
    </row>
    <row r="75" spans="1:6" ht="13.5" thickBot="1" x14ac:dyDescent="0.35">
      <c r="A75" s="101" t="s">
        <v>178</v>
      </c>
      <c r="B75" s="28" t="s">
        <v>79</v>
      </c>
      <c r="C75" s="29"/>
      <c r="D75" s="63">
        <v>278.585505209605</v>
      </c>
      <c r="E75" s="64">
        <v>297.76178816097496</v>
      </c>
      <c r="F75" s="64">
        <v>286.62430441362301</v>
      </c>
    </row>
    <row r="76" spans="1:6" ht="13" x14ac:dyDescent="0.3">
      <c r="A76" s="102" t="s">
        <v>177</v>
      </c>
      <c r="B76" s="26" t="s">
        <v>80</v>
      </c>
      <c r="C76" s="27"/>
      <c r="D76" s="65">
        <v>6508.07</v>
      </c>
      <c r="E76" s="66">
        <v>6942.5079999999998</v>
      </c>
      <c r="F76" s="66">
        <v>6824.1580000000004</v>
      </c>
    </row>
    <row r="77" spans="1:6" ht="13" x14ac:dyDescent="0.3">
      <c r="A77" s="102" t="s">
        <v>176</v>
      </c>
      <c r="B77" s="26" t="s">
        <v>135</v>
      </c>
      <c r="C77" s="27"/>
      <c r="D77" s="65">
        <v>0</v>
      </c>
      <c r="E77" s="66">
        <v>0</v>
      </c>
      <c r="F77" s="66">
        <v>0</v>
      </c>
    </row>
    <row r="78" spans="1:6" ht="13.5" thickBot="1" x14ac:dyDescent="0.35">
      <c r="A78" s="101" t="s">
        <v>175</v>
      </c>
      <c r="B78" s="28" t="s">
        <v>81</v>
      </c>
      <c r="C78" s="29"/>
      <c r="D78" s="63">
        <v>6508.07</v>
      </c>
      <c r="E78" s="64">
        <v>6942.5079999999998</v>
      </c>
      <c r="F78" s="64">
        <v>6824.1580000000004</v>
      </c>
    </row>
    <row r="79" spans="1:6" ht="13" x14ac:dyDescent="0.3">
      <c r="A79" s="102" t="s">
        <v>174</v>
      </c>
      <c r="B79" s="24" t="s">
        <v>82</v>
      </c>
      <c r="C79" s="25"/>
      <c r="D79" s="72">
        <v>21077.165000000001</v>
      </c>
      <c r="E79" s="61">
        <v>18806.683000000001</v>
      </c>
      <c r="F79" s="61">
        <v>13957.72</v>
      </c>
    </row>
    <row r="80" spans="1:6" ht="13" x14ac:dyDescent="0.3">
      <c r="A80" s="102" t="s">
        <v>173</v>
      </c>
      <c r="B80" s="24" t="s">
        <v>83</v>
      </c>
      <c r="C80" s="25"/>
      <c r="D80" s="72">
        <v>682.49199999999996</v>
      </c>
      <c r="E80" s="61">
        <v>178.715</v>
      </c>
      <c r="F80" s="61">
        <v>117.322</v>
      </c>
    </row>
    <row r="81" spans="1:6" ht="13" x14ac:dyDescent="0.3">
      <c r="A81" s="102" t="s">
        <v>172</v>
      </c>
      <c r="B81" s="24" t="s">
        <v>84</v>
      </c>
      <c r="C81" s="25"/>
      <c r="D81" s="72">
        <v>12986.973618334601</v>
      </c>
      <c r="E81" s="61">
        <v>12957.7411057146</v>
      </c>
      <c r="F81" s="61">
        <v>13270.1193257085</v>
      </c>
    </row>
    <row r="82" spans="1:6" ht="13" x14ac:dyDescent="0.3">
      <c r="A82" s="102" t="s">
        <v>171</v>
      </c>
      <c r="B82" s="24" t="s">
        <v>85</v>
      </c>
      <c r="C82" s="25"/>
      <c r="D82" s="72">
        <v>153.646601330793</v>
      </c>
      <c r="E82" s="61">
        <v>264.23146968499401</v>
      </c>
      <c r="F82" s="61">
        <v>183.994699864035</v>
      </c>
    </row>
    <row r="83" spans="1:6" ht="13" x14ac:dyDescent="0.3">
      <c r="A83" s="102" t="s">
        <v>170</v>
      </c>
      <c r="B83" s="26" t="s">
        <v>86</v>
      </c>
      <c r="C83" s="27"/>
      <c r="D83" s="65">
        <v>92.457999999999998</v>
      </c>
      <c r="E83" s="66">
        <v>82.245999999999995</v>
      </c>
      <c r="F83" s="66">
        <v>81.841999999999999</v>
      </c>
    </row>
    <row r="84" spans="1:6" ht="13" x14ac:dyDescent="0.3">
      <c r="A84" s="102" t="s">
        <v>169</v>
      </c>
      <c r="B84" s="31" t="s">
        <v>87</v>
      </c>
      <c r="C84" s="32"/>
      <c r="D84" s="67">
        <v>345.19400000000002</v>
      </c>
      <c r="E84" s="68">
        <v>470.23399999999998</v>
      </c>
      <c r="F84" s="68">
        <v>399.66268620067495</v>
      </c>
    </row>
    <row r="85" spans="1:6" ht="13" x14ac:dyDescent="0.3">
      <c r="A85" s="102" t="s">
        <v>168</v>
      </c>
      <c r="B85" s="31" t="s">
        <v>42</v>
      </c>
      <c r="C85" s="32"/>
      <c r="D85" s="67">
        <v>1588.866</v>
      </c>
      <c r="E85" s="68">
        <v>1704.5371699999998</v>
      </c>
      <c r="F85" s="68">
        <v>912.30100000000004</v>
      </c>
    </row>
    <row r="86" spans="1:6" ht="13" x14ac:dyDescent="0.3">
      <c r="A86" s="102" t="s">
        <v>167</v>
      </c>
      <c r="B86" s="31" t="s">
        <v>88</v>
      </c>
      <c r="C86" s="32"/>
      <c r="D86" s="67">
        <v>173.30794647607601</v>
      </c>
      <c r="E86" s="68">
        <v>847.64499999999998</v>
      </c>
      <c r="F86" s="68">
        <v>982.97540487957997</v>
      </c>
    </row>
    <row r="87" spans="1:6" ht="13" x14ac:dyDescent="0.3">
      <c r="A87" s="102" t="s">
        <v>166</v>
      </c>
      <c r="B87" s="31" t="s">
        <v>89</v>
      </c>
      <c r="C87" s="32"/>
      <c r="D87" s="67">
        <v>6665.2963966379903</v>
      </c>
      <c r="E87" s="68">
        <v>4146.4745696303398</v>
      </c>
      <c r="F87" s="68">
        <v>4426.3916415009498</v>
      </c>
    </row>
    <row r="88" spans="1:6" ht="13.5" thickBot="1" x14ac:dyDescent="0.35">
      <c r="A88" s="101" t="s">
        <v>163</v>
      </c>
      <c r="B88" s="28" t="s">
        <v>90</v>
      </c>
      <c r="C88" s="29"/>
      <c r="D88" s="63">
        <v>43765.399562779501</v>
      </c>
      <c r="E88" s="64">
        <v>39458.507315029899</v>
      </c>
      <c r="F88" s="64">
        <v>34332.328758153802</v>
      </c>
    </row>
    <row r="89" spans="1:6" ht="13.5" thickBot="1" x14ac:dyDescent="0.35">
      <c r="A89" s="101" t="s">
        <v>164</v>
      </c>
      <c r="B89" s="28" t="s">
        <v>91</v>
      </c>
      <c r="C89" s="29"/>
      <c r="D89" s="63">
        <v>0</v>
      </c>
      <c r="E89" s="64">
        <v>0</v>
      </c>
      <c r="F89" s="64">
        <v>0</v>
      </c>
    </row>
    <row r="90" spans="1:6" ht="13.5" thickBot="1" x14ac:dyDescent="0.35">
      <c r="A90" s="101" t="s">
        <v>165</v>
      </c>
      <c r="B90" s="30" t="s">
        <v>92</v>
      </c>
      <c r="C90" s="23"/>
      <c r="D90" s="77">
        <v>452228.18821933598</v>
      </c>
      <c r="E90" s="78">
        <v>483002.41957199102</v>
      </c>
      <c r="F90" s="78">
        <v>442540.14030465001</v>
      </c>
    </row>
    <row r="91" spans="1:6" ht="13" thickTop="1" x14ac:dyDescent="0.25"/>
    <row r="92" spans="1:6" x14ac:dyDescent="0.25">
      <c r="D92" s="124">
        <v>-6.7194981966167688E-5</v>
      </c>
      <c r="E92" s="124">
        <v>-6.7193992435932159E-5</v>
      </c>
      <c r="F92" s="124">
        <v>-8.9399982243776321E-5</v>
      </c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showGridLines="0" tabSelected="1" zoomScale="85" zoomScaleNormal="85" workbookViewId="0">
      <selection activeCell="C8" sqref="C8"/>
    </sheetView>
  </sheetViews>
  <sheetFormatPr baseColWidth="10" defaultRowHeight="12.5" outlineLevelRow="1" x14ac:dyDescent="0.25"/>
  <cols>
    <col min="3" max="3" width="78.08984375" bestFit="1" customWidth="1"/>
    <col min="5" max="5" width="18.36328125" style="47" bestFit="1" customWidth="1"/>
    <col min="6" max="7" width="14.08984375" style="47" customWidth="1"/>
  </cols>
  <sheetData>
    <row r="1" spans="1:7" ht="13" x14ac:dyDescent="0.3">
      <c r="A1" s="109" t="s">
        <v>0</v>
      </c>
      <c r="B1" s="109" t="s">
        <v>260</v>
      </c>
    </row>
    <row r="2" spans="1:7" ht="13" x14ac:dyDescent="0.3">
      <c r="A2" s="109" t="s">
        <v>140</v>
      </c>
      <c r="B2" s="109" t="s">
        <v>140</v>
      </c>
    </row>
    <row r="3" spans="1:7" ht="13" x14ac:dyDescent="0.3">
      <c r="A3" s="109" t="s">
        <v>2</v>
      </c>
      <c r="B3" s="109" t="s">
        <v>2</v>
      </c>
    </row>
    <row r="4" spans="1:7" ht="13" x14ac:dyDescent="0.3">
      <c r="A4" s="109"/>
      <c r="B4" s="109" t="s">
        <v>261</v>
      </c>
    </row>
    <row r="5" spans="1:7" ht="13" x14ac:dyDescent="0.3">
      <c r="A5" s="109" t="s">
        <v>1</v>
      </c>
      <c r="B5" s="109" t="s">
        <v>1</v>
      </c>
    </row>
    <row r="6" spans="1:7" ht="13" x14ac:dyDescent="0.3">
      <c r="A6" s="109" t="s">
        <v>3</v>
      </c>
      <c r="B6" s="109" t="s">
        <v>3</v>
      </c>
    </row>
    <row r="7" spans="1:7" ht="13" x14ac:dyDescent="0.3">
      <c r="A7" s="109"/>
      <c r="B7" s="109"/>
    </row>
    <row r="11" spans="1:7" ht="18" x14ac:dyDescent="0.25">
      <c r="C11" s="56" t="s">
        <v>131</v>
      </c>
      <c r="D11" s="57"/>
      <c r="E11" s="57"/>
      <c r="F11" s="57"/>
      <c r="G11" s="57"/>
    </row>
    <row r="12" spans="1:7" outlineLevel="1" x14ac:dyDescent="0.25">
      <c r="C12" s="21"/>
      <c r="E12" s="123" t="s">
        <v>280</v>
      </c>
      <c r="F12" s="47" t="s">
        <v>275</v>
      </c>
      <c r="G12" s="123" t="s">
        <v>271</v>
      </c>
    </row>
    <row r="13" spans="1:7" ht="27.75" customHeight="1" thickBot="1" x14ac:dyDescent="0.3">
      <c r="C13" s="22" t="s">
        <v>93</v>
      </c>
      <c r="D13" s="23"/>
      <c r="E13" s="48" t="s">
        <v>281</v>
      </c>
      <c r="F13" s="49" t="s">
        <v>276</v>
      </c>
      <c r="G13" s="49" t="s">
        <v>272</v>
      </c>
    </row>
    <row r="14" spans="1:7" ht="27.75" hidden="1" customHeight="1" outlineLevel="1" thickTop="1" x14ac:dyDescent="0.25">
      <c r="A14" t="s">
        <v>226</v>
      </c>
      <c r="C14" s="110" t="s">
        <v>227</v>
      </c>
      <c r="D14" s="111"/>
      <c r="E14" s="112">
        <v>36198.097780104697</v>
      </c>
      <c r="F14" s="113">
        <v>31957.564068523199</v>
      </c>
      <c r="G14" s="113">
        <v>27328.697385445099</v>
      </c>
    </row>
    <row r="15" spans="1:7" ht="27.75" hidden="1" customHeight="1" outlineLevel="1" x14ac:dyDescent="0.25">
      <c r="A15" t="s">
        <v>225</v>
      </c>
      <c r="C15" s="110" t="s">
        <v>228</v>
      </c>
      <c r="D15" s="111"/>
      <c r="E15" s="112">
        <v>-152.72574970321898</v>
      </c>
      <c r="F15" s="113">
        <v>-188.93837107872099</v>
      </c>
      <c r="G15" s="113">
        <v>-215.981081660744</v>
      </c>
    </row>
    <row r="16" spans="1:7" ht="27.75" hidden="1" customHeight="1" outlineLevel="1" x14ac:dyDescent="0.25">
      <c r="A16" t="s">
        <v>224</v>
      </c>
      <c r="C16" s="110" t="s">
        <v>229</v>
      </c>
      <c r="D16" s="111"/>
      <c r="E16" s="112">
        <v>4.6710000000000003</v>
      </c>
      <c r="F16" s="113">
        <v>-3.5960000000000001</v>
      </c>
      <c r="G16" s="113">
        <v>4.1970000000000001</v>
      </c>
    </row>
    <row r="17" spans="1:7" ht="16.5" customHeight="1" collapsed="1" thickTop="1" x14ac:dyDescent="0.3">
      <c r="A17" s="105"/>
      <c r="B17" s="105"/>
      <c r="C17" s="24" t="s">
        <v>94</v>
      </c>
      <c r="D17" s="25"/>
      <c r="E17" s="60">
        <v>36050.043030401481</v>
      </c>
      <c r="F17" s="61">
        <v>31765.029697444475</v>
      </c>
      <c r="G17" s="61">
        <v>27116.913303784357</v>
      </c>
    </row>
    <row r="18" spans="1:7" ht="16.5" customHeight="1" x14ac:dyDescent="0.3">
      <c r="A18" s="108" t="s">
        <v>223</v>
      </c>
      <c r="B18" s="108"/>
      <c r="C18" s="24" t="s">
        <v>95</v>
      </c>
      <c r="D18" s="25"/>
      <c r="E18" s="60">
        <v>-48.168206766970599</v>
      </c>
      <c r="F18" s="62">
        <v>-112.937593916506</v>
      </c>
      <c r="G18" s="62">
        <v>-194.49901121533699</v>
      </c>
    </row>
    <row r="19" spans="1:7" ht="16.5" customHeight="1" thickBot="1" x14ac:dyDescent="0.35">
      <c r="A19" s="105" t="s">
        <v>222</v>
      </c>
      <c r="B19" s="105"/>
      <c r="C19" s="28" t="s">
        <v>96</v>
      </c>
      <c r="D19" s="29"/>
      <c r="E19" s="63">
        <v>36001.874823634498</v>
      </c>
      <c r="F19" s="64">
        <v>31652.092103528001</v>
      </c>
      <c r="G19" s="64">
        <v>26922.414292568999</v>
      </c>
    </row>
    <row r="20" spans="1:7" ht="16.5" customHeight="1" thickBot="1" x14ac:dyDescent="0.35">
      <c r="A20" s="105" t="s">
        <v>221</v>
      </c>
      <c r="B20" s="105"/>
      <c r="C20" s="28" t="s">
        <v>97</v>
      </c>
      <c r="D20" s="29"/>
      <c r="E20" s="63">
        <v>94.4938822678848</v>
      </c>
      <c r="F20" s="64">
        <v>103.79684790149399</v>
      </c>
      <c r="G20" s="64">
        <v>121.796348589122</v>
      </c>
    </row>
    <row r="21" spans="1:7" ht="16.5" customHeight="1" thickBot="1" x14ac:dyDescent="0.35">
      <c r="A21" s="105" t="s">
        <v>220</v>
      </c>
      <c r="B21" s="105"/>
      <c r="C21" s="28" t="s">
        <v>98</v>
      </c>
      <c r="D21" s="29"/>
      <c r="E21" s="63">
        <v>9.5049999999999996E-2</v>
      </c>
      <c r="F21" s="64">
        <v>0</v>
      </c>
      <c r="G21" s="64">
        <v>0</v>
      </c>
    </row>
    <row r="22" spans="1:7" ht="16.5" customHeight="1" x14ac:dyDescent="0.3">
      <c r="A22" s="107" t="s">
        <v>219</v>
      </c>
      <c r="B22" s="107"/>
      <c r="C22" s="26" t="s">
        <v>136</v>
      </c>
      <c r="D22" s="27"/>
      <c r="E22" s="65">
        <v>6927.29299324565</v>
      </c>
      <c r="F22" s="66">
        <v>6240.8057675523705</v>
      </c>
      <c r="G22" s="66">
        <v>6760.5029324360203</v>
      </c>
    </row>
    <row r="23" spans="1:7" ht="16.5" customHeight="1" x14ac:dyDescent="0.3">
      <c r="A23" s="104" t="s">
        <v>218</v>
      </c>
      <c r="B23" s="104"/>
      <c r="C23" s="31" t="s">
        <v>99</v>
      </c>
      <c r="D23" s="32"/>
      <c r="E23" s="67">
        <v>900.94299997588507</v>
      </c>
      <c r="F23" s="68">
        <v>680.19258608870894</v>
      </c>
      <c r="G23" s="68">
        <v>389.39543333834797</v>
      </c>
    </row>
    <row r="24" spans="1:7" ht="16.5" customHeight="1" x14ac:dyDescent="0.3">
      <c r="A24" s="104" t="s">
        <v>217</v>
      </c>
      <c r="B24" s="104"/>
      <c r="C24" s="33" t="s">
        <v>100</v>
      </c>
      <c r="D24" s="34"/>
      <c r="E24" s="60">
        <v>-3908.0270506327902</v>
      </c>
      <c r="F24" s="69">
        <v>5981.3963975215793</v>
      </c>
      <c r="G24" s="69">
        <v>1609.7087687992801</v>
      </c>
    </row>
    <row r="25" spans="1:7" ht="16.5" customHeight="1" x14ac:dyDescent="0.3">
      <c r="A25" s="104" t="s">
        <v>216</v>
      </c>
      <c r="B25" s="104"/>
      <c r="C25" s="26" t="s">
        <v>101</v>
      </c>
      <c r="D25" s="27"/>
      <c r="E25" s="65">
        <v>-108.5348</v>
      </c>
      <c r="F25" s="66">
        <v>101.161</v>
      </c>
      <c r="G25" s="66">
        <v>-5.5616496250697303</v>
      </c>
    </row>
    <row r="26" spans="1:7" ht="16.5" customHeight="1" thickBot="1" x14ac:dyDescent="0.35">
      <c r="A26" s="105" t="s">
        <v>215</v>
      </c>
      <c r="B26" s="105"/>
      <c r="C26" s="35" t="s">
        <v>102</v>
      </c>
      <c r="D26" s="36"/>
      <c r="E26" s="70">
        <v>3811.6741425887499</v>
      </c>
      <c r="F26" s="71">
        <v>13003.555751162701</v>
      </c>
      <c r="G26" s="71">
        <v>8754.0454849485795</v>
      </c>
    </row>
    <row r="27" spans="1:7" ht="16.5" customHeight="1" thickBot="1" x14ac:dyDescent="0.35">
      <c r="A27" s="106" t="s">
        <v>214</v>
      </c>
      <c r="B27" s="105"/>
      <c r="C27" s="28" t="s">
        <v>103</v>
      </c>
      <c r="D27" s="29"/>
      <c r="E27" s="63">
        <v>39908.137898491099</v>
      </c>
      <c r="F27" s="64">
        <v>44759.444702592096</v>
      </c>
      <c r="G27" s="64">
        <v>35798.256126106702</v>
      </c>
    </row>
    <row r="28" spans="1:7" ht="16.5" customHeight="1" x14ac:dyDescent="0.3">
      <c r="A28" s="104" t="s">
        <v>213</v>
      </c>
      <c r="B28" s="104"/>
      <c r="C28" s="24" t="s">
        <v>104</v>
      </c>
      <c r="D28" s="25"/>
      <c r="E28" s="60">
        <v>-30527.432459993401</v>
      </c>
      <c r="F28" s="62">
        <v>-36697.408574239496</v>
      </c>
      <c r="G28" s="62">
        <v>-27686.0003981958</v>
      </c>
    </row>
    <row r="29" spans="1:7" ht="16.5" hidden="1" customHeight="1" outlineLevel="1" x14ac:dyDescent="0.3">
      <c r="A29" s="104" t="s">
        <v>230</v>
      </c>
      <c r="B29" s="104"/>
      <c r="C29" s="24" t="s">
        <v>231</v>
      </c>
      <c r="D29" s="25"/>
      <c r="E29" s="72">
        <v>726.16709112300998</v>
      </c>
      <c r="F29" s="73">
        <v>1210.6589867648102</v>
      </c>
      <c r="G29" s="73">
        <v>1059.38565304345</v>
      </c>
    </row>
    <row r="30" spans="1:7" ht="16.5" hidden="1" customHeight="1" outlineLevel="1" x14ac:dyDescent="0.3">
      <c r="A30" s="104" t="s">
        <v>232</v>
      </c>
      <c r="B30" s="104"/>
      <c r="C30" s="24" t="s">
        <v>233</v>
      </c>
      <c r="D30" s="25"/>
      <c r="E30" s="72">
        <v>-662.87236667472598</v>
      </c>
      <c r="F30" s="73">
        <v>-1079.8697411738699</v>
      </c>
      <c r="G30" s="73">
        <v>-917.83642840955304</v>
      </c>
    </row>
    <row r="31" spans="1:7" ht="16.5" customHeight="1" collapsed="1" x14ac:dyDescent="0.3">
      <c r="A31" s="104"/>
      <c r="B31" s="104"/>
      <c r="C31" s="24" t="s">
        <v>105</v>
      </c>
      <c r="D31" s="25"/>
      <c r="E31" s="72">
        <v>63.294724448284001</v>
      </c>
      <c r="F31" s="73">
        <v>130.78924559094025</v>
      </c>
      <c r="G31" s="73">
        <v>141.54922463389698</v>
      </c>
    </row>
    <row r="32" spans="1:7" ht="16.5" customHeight="1" x14ac:dyDescent="0.3">
      <c r="A32" s="104" t="s">
        <v>212</v>
      </c>
      <c r="B32" s="104"/>
      <c r="C32" s="24" t="s">
        <v>106</v>
      </c>
      <c r="D32" s="25"/>
      <c r="E32" s="72">
        <v>3.9262700000000001</v>
      </c>
      <c r="F32" s="62">
        <v>2.5550000000000002</v>
      </c>
      <c r="G32" s="62">
        <v>-2.9260000000000002</v>
      </c>
    </row>
    <row r="33" spans="1:7" ht="16.5" customHeight="1" x14ac:dyDescent="0.3">
      <c r="A33" s="104" t="s">
        <v>211</v>
      </c>
      <c r="B33" s="104"/>
      <c r="C33" s="24" t="s">
        <v>107</v>
      </c>
      <c r="D33" s="25"/>
      <c r="E33" s="60">
        <v>-4117.5806222847996</v>
      </c>
      <c r="F33" s="62">
        <v>-3893.2763270615101</v>
      </c>
      <c r="G33" s="62">
        <v>-3905.68378380384</v>
      </c>
    </row>
    <row r="34" spans="1:7" ht="16.5" customHeight="1" x14ac:dyDescent="0.3">
      <c r="A34" s="104" t="s">
        <v>210</v>
      </c>
      <c r="B34" s="104"/>
      <c r="C34" s="24" t="s">
        <v>108</v>
      </c>
      <c r="D34" s="25"/>
      <c r="E34" s="60">
        <v>-221.72069092757499</v>
      </c>
      <c r="F34" s="62">
        <v>-143.07069230265301</v>
      </c>
      <c r="G34" s="62">
        <v>-23.2278176807569</v>
      </c>
    </row>
    <row r="35" spans="1:7" ht="16.5" customHeight="1" x14ac:dyDescent="0.3">
      <c r="A35" s="104" t="s">
        <v>209</v>
      </c>
      <c r="B35" s="104"/>
      <c r="C35" s="24" t="s">
        <v>109</v>
      </c>
      <c r="D35" s="25"/>
      <c r="E35" s="60">
        <v>-294.24601071144303</v>
      </c>
      <c r="F35" s="62">
        <v>-225.90755119571</v>
      </c>
      <c r="G35" s="62">
        <v>-227.74603921802</v>
      </c>
    </row>
    <row r="36" spans="1:7" ht="16.5" customHeight="1" x14ac:dyDescent="0.3">
      <c r="A36" s="104" t="s">
        <v>208</v>
      </c>
      <c r="B36" s="104"/>
      <c r="C36" s="26" t="s">
        <v>110</v>
      </c>
      <c r="D36" s="27"/>
      <c r="E36" s="67">
        <v>-681.95370760219498</v>
      </c>
      <c r="F36" s="74">
        <v>-502.52151402933697</v>
      </c>
      <c r="G36" s="74">
        <v>-515.42190454611102</v>
      </c>
    </row>
    <row r="37" spans="1:7" ht="16.5" customHeight="1" thickBot="1" x14ac:dyDescent="0.35">
      <c r="A37" s="105" t="s">
        <v>207</v>
      </c>
      <c r="B37" s="105"/>
      <c r="C37" s="28" t="s">
        <v>111</v>
      </c>
      <c r="D37" s="29"/>
      <c r="E37" s="63">
        <v>-36789.468629567098</v>
      </c>
      <c r="F37" s="75">
        <v>-42158.771214813998</v>
      </c>
      <c r="G37" s="75">
        <v>-33265.715559851102</v>
      </c>
    </row>
    <row r="38" spans="1:7" ht="16.5" customHeight="1" thickBot="1" x14ac:dyDescent="0.35">
      <c r="A38" s="106" t="s">
        <v>206</v>
      </c>
      <c r="B38" s="105"/>
      <c r="C38" s="28" t="s">
        <v>112</v>
      </c>
      <c r="D38" s="29"/>
      <c r="E38" s="63">
        <v>3118.6692689239803</v>
      </c>
      <c r="F38" s="64">
        <v>2600.6734877781796</v>
      </c>
      <c r="G38" s="64">
        <v>2532.5405662556204</v>
      </c>
    </row>
    <row r="39" spans="1:7" ht="16.5" customHeight="1" x14ac:dyDescent="0.3">
      <c r="A39" s="105" t="s">
        <v>205</v>
      </c>
      <c r="B39" s="105"/>
      <c r="C39" s="26" t="s">
        <v>113</v>
      </c>
      <c r="D39" s="27"/>
      <c r="E39" s="65">
        <v>-48.265722114470201</v>
      </c>
      <c r="F39" s="76">
        <v>-4.2934659419769794</v>
      </c>
      <c r="G39" s="76">
        <v>-25.925000000000001</v>
      </c>
    </row>
    <row r="40" spans="1:7" ht="16.5" hidden="1" customHeight="1" outlineLevel="1" thickBot="1" x14ac:dyDescent="0.35">
      <c r="A40" s="106" t="s">
        <v>206</v>
      </c>
      <c r="B40" s="105"/>
      <c r="C40" s="28" t="s">
        <v>234</v>
      </c>
      <c r="D40" s="27"/>
      <c r="E40" s="65">
        <v>3118.6692689239803</v>
      </c>
      <c r="F40" s="76">
        <v>2600.6734877781796</v>
      </c>
      <c r="G40" s="76">
        <v>2532.5405662556204</v>
      </c>
    </row>
    <row r="41" spans="1:7" ht="16.5" hidden="1" customHeight="1" outlineLevel="1" x14ac:dyDescent="0.3">
      <c r="A41" s="105" t="s">
        <v>205</v>
      </c>
      <c r="B41" s="105"/>
      <c r="C41" s="114" t="s">
        <v>235</v>
      </c>
      <c r="D41" s="27"/>
      <c r="E41" s="65">
        <v>-48.265722114470201</v>
      </c>
      <c r="F41" s="76">
        <v>-4.2934659419769794</v>
      </c>
      <c r="G41" s="76">
        <v>-25.925000000000001</v>
      </c>
    </row>
    <row r="42" spans="1:7" ht="16.5" customHeight="1" collapsed="1" thickBot="1" x14ac:dyDescent="0.35">
      <c r="A42" s="105"/>
      <c r="B42" s="105"/>
      <c r="C42" s="28" t="s">
        <v>114</v>
      </c>
      <c r="D42" s="29"/>
      <c r="E42" s="63">
        <v>3070.4035468095103</v>
      </c>
      <c r="F42" s="64">
        <v>2596.3800218362026</v>
      </c>
      <c r="G42" s="64">
        <v>2506.6155662556203</v>
      </c>
    </row>
    <row r="43" spans="1:7" ht="16.5" customHeight="1" x14ac:dyDescent="0.3">
      <c r="A43" s="105" t="s">
        <v>204</v>
      </c>
      <c r="B43" s="105"/>
      <c r="C43" s="24" t="s">
        <v>115</v>
      </c>
      <c r="D43" s="25"/>
      <c r="E43" s="60">
        <v>-193.44800000000001</v>
      </c>
      <c r="F43" s="62">
        <v>-226.83099999999999</v>
      </c>
      <c r="G43" s="62">
        <v>-251.65199999999999</v>
      </c>
    </row>
    <row r="44" spans="1:7" ht="16.5" customHeight="1" x14ac:dyDescent="0.3">
      <c r="A44" s="105" t="s">
        <v>203</v>
      </c>
      <c r="B44" s="105"/>
      <c r="C44" s="24" t="s">
        <v>116</v>
      </c>
      <c r="D44" s="25"/>
      <c r="E44" s="72">
        <v>22.881</v>
      </c>
      <c r="F44" s="61">
        <v>0</v>
      </c>
      <c r="G44" s="61">
        <v>0</v>
      </c>
    </row>
    <row r="45" spans="1:7" ht="16.5" customHeight="1" x14ac:dyDescent="0.3">
      <c r="A45" s="105" t="s">
        <v>202</v>
      </c>
      <c r="B45" s="105"/>
      <c r="C45" s="24" t="s">
        <v>117</v>
      </c>
      <c r="D45" s="25"/>
      <c r="E45" s="72">
        <v>114.21891599216799</v>
      </c>
      <c r="F45" s="61">
        <v>88.401239629197789</v>
      </c>
      <c r="G45" s="61">
        <v>51.812351264538499</v>
      </c>
    </row>
    <row r="46" spans="1:7" ht="16.5" customHeight="1" x14ac:dyDescent="0.3">
      <c r="A46" s="105" t="s">
        <v>201</v>
      </c>
      <c r="B46" s="105"/>
      <c r="C46" s="24" t="s">
        <v>118</v>
      </c>
      <c r="D46" s="25"/>
      <c r="E46" s="60">
        <v>-752.49083225841491</v>
      </c>
      <c r="F46" s="62">
        <v>-681.53781338774104</v>
      </c>
      <c r="G46" s="62">
        <v>-688.90258687118694</v>
      </c>
    </row>
    <row r="47" spans="1:7" ht="16.5" customHeight="1" x14ac:dyDescent="0.3">
      <c r="A47" s="105" t="s">
        <v>200</v>
      </c>
      <c r="B47" s="105"/>
      <c r="C47" s="26" t="s">
        <v>119</v>
      </c>
      <c r="D47" s="27"/>
      <c r="E47" s="65">
        <v>0</v>
      </c>
      <c r="F47" s="66">
        <v>0</v>
      </c>
      <c r="G47" s="66">
        <v>0</v>
      </c>
    </row>
    <row r="48" spans="1:7" ht="16.5" customHeight="1" thickBot="1" x14ac:dyDescent="0.35">
      <c r="A48" s="105"/>
      <c r="B48" s="105"/>
      <c r="C48" s="28" t="s">
        <v>64</v>
      </c>
      <c r="D48" s="29"/>
      <c r="E48" s="63">
        <v>2261.5646305432638</v>
      </c>
      <c r="F48" s="64">
        <v>1776.4124480776591</v>
      </c>
      <c r="G48" s="64">
        <v>1617.8733306489717</v>
      </c>
    </row>
    <row r="49" spans="1:7" ht="16.5" customHeight="1" x14ac:dyDescent="0.3">
      <c r="A49" s="105" t="s">
        <v>199</v>
      </c>
      <c r="B49" s="105"/>
      <c r="C49" s="26" t="s">
        <v>67</v>
      </c>
      <c r="D49" s="27"/>
      <c r="E49" s="65">
        <v>-322.26402158431097</v>
      </c>
      <c r="F49" s="76">
        <v>-224.39121068339202</v>
      </c>
      <c r="G49" s="76">
        <v>-267.898519162122</v>
      </c>
    </row>
    <row r="50" spans="1:7" ht="16.5" customHeight="1" thickBot="1" x14ac:dyDescent="0.35">
      <c r="A50" s="104" t="s">
        <v>198</v>
      </c>
      <c r="B50" s="104"/>
      <c r="C50" s="28" t="s">
        <v>120</v>
      </c>
      <c r="D50" s="29"/>
      <c r="E50" s="63">
        <v>1939.3006089589501</v>
      </c>
      <c r="F50" s="64">
        <v>1552.02123739426</v>
      </c>
      <c r="G50" s="64">
        <v>1349.9748114868501</v>
      </c>
    </row>
    <row r="51" spans="1:7" ht="16.5" hidden="1" customHeight="1" outlineLevel="1" x14ac:dyDescent="0.3">
      <c r="A51" s="104" t="s">
        <v>258</v>
      </c>
      <c r="B51" s="104"/>
      <c r="C51" s="115" t="s">
        <v>256</v>
      </c>
      <c r="D51" s="111"/>
      <c r="E51" s="116">
        <v>-49.241999999999997</v>
      </c>
      <c r="F51" s="117">
        <v>-44.19</v>
      </c>
      <c r="G51" s="117">
        <v>-41.753</v>
      </c>
    </row>
    <row r="52" spans="1:7" ht="16.5" hidden="1" customHeight="1" outlineLevel="1" x14ac:dyDescent="0.3">
      <c r="A52" s="104" t="s">
        <v>259</v>
      </c>
      <c r="B52" s="104"/>
      <c r="C52" s="115"/>
      <c r="D52" s="111"/>
      <c r="E52" s="116">
        <v>-374.07400000000001</v>
      </c>
      <c r="F52" s="117">
        <v>-437.47474999999997</v>
      </c>
      <c r="G52" s="117">
        <v>-667.39042000000006</v>
      </c>
    </row>
    <row r="53" spans="1:7" ht="16.5" hidden="1" customHeight="1" outlineLevel="1" x14ac:dyDescent="0.3">
      <c r="A53" s="104" t="s">
        <v>257</v>
      </c>
      <c r="B53" s="104"/>
      <c r="C53" s="115"/>
      <c r="D53" s="111"/>
      <c r="E53" s="116">
        <v>686618.47699999996</v>
      </c>
      <c r="F53" s="117">
        <v>686618.47699999996</v>
      </c>
      <c r="G53" s="117">
        <v>686618.47699999996</v>
      </c>
    </row>
    <row r="54" spans="1:7" ht="16.5" customHeight="1" collapsed="1" x14ac:dyDescent="0.25">
      <c r="A54" s="122"/>
      <c r="B54" s="122"/>
      <c r="C54" s="24" t="s">
        <v>121</v>
      </c>
      <c r="D54" s="25"/>
      <c r="E54" s="45">
        <v>2.7542062284170648</v>
      </c>
      <c r="F54" s="46">
        <v>2.1974249249834288</v>
      </c>
      <c r="G54" s="46">
        <v>1.9071648650771207</v>
      </c>
    </row>
    <row r="55" spans="1:7" ht="16.5" customHeight="1" thickBot="1" x14ac:dyDescent="0.3">
      <c r="A55" s="122"/>
      <c r="B55" s="122"/>
      <c r="C55" s="37" t="s">
        <v>122</v>
      </c>
      <c r="D55" s="38"/>
      <c r="E55" s="50">
        <v>2.7542062284170648</v>
      </c>
      <c r="F55" s="51">
        <v>2.1974249249834288</v>
      </c>
      <c r="G55" s="51">
        <v>1.9071648650771207</v>
      </c>
    </row>
    <row r="56" spans="1:7" ht="13" thickTop="1" x14ac:dyDescent="0.25">
      <c r="C56" s="21"/>
    </row>
    <row r="57" spans="1:7" ht="15.5" x14ac:dyDescent="0.25">
      <c r="C57" s="39"/>
    </row>
    <row r="59" spans="1:7" x14ac:dyDescent="0.25">
      <c r="C59" s="53"/>
    </row>
    <row r="60" spans="1:7" ht="12.75" customHeight="1" x14ac:dyDescent="0.25">
      <c r="C60" s="59"/>
      <c r="D60" s="59"/>
      <c r="E60" s="59"/>
      <c r="F60" s="59"/>
      <c r="G60" s="59"/>
    </row>
    <row r="61" spans="1:7" ht="27.75" customHeight="1" x14ac:dyDescent="0.25">
      <c r="C61" s="59"/>
      <c r="D61" s="58"/>
      <c r="E61" s="58"/>
      <c r="F61" s="58"/>
      <c r="G61" s="58"/>
    </row>
    <row r="62" spans="1:7" ht="24" customHeight="1" x14ac:dyDescent="0.25">
      <c r="C62" s="59"/>
      <c r="D62" s="59"/>
      <c r="E62" s="59"/>
      <c r="F62" s="59"/>
      <c r="G62" s="59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"/>
  <sheetViews>
    <sheetView showGridLines="0" zoomScale="70" zoomScaleNormal="70" workbookViewId="0">
      <selection activeCell="G26" sqref="G26"/>
    </sheetView>
  </sheetViews>
  <sheetFormatPr baseColWidth="10" defaultRowHeight="12.5" x14ac:dyDescent="0.25"/>
  <cols>
    <col min="1" max="1" width="51.36328125" bestFit="1" customWidth="1"/>
    <col min="7" max="7" width="11.453125" customWidth="1"/>
    <col min="11" max="11" width="12.90625" customWidth="1"/>
    <col min="12" max="12" width="11.453125" style="125"/>
  </cols>
  <sheetData>
    <row r="1" spans="1:11" ht="18" x14ac:dyDescent="0.25">
      <c r="A1" s="54" t="s">
        <v>284</v>
      </c>
    </row>
    <row r="2" spans="1:11" ht="15.5" x14ac:dyDescent="0.25">
      <c r="A2" s="20"/>
    </row>
    <row r="3" spans="1:11" ht="15.5" x14ac:dyDescent="0.25">
      <c r="A3" s="131" t="s">
        <v>283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 ht="60.75" customHeight="1" x14ac:dyDescent="0.25">
      <c r="A4" s="132" t="s">
        <v>93</v>
      </c>
      <c r="B4" s="134" t="s">
        <v>58</v>
      </c>
      <c r="C4" s="136" t="s">
        <v>59</v>
      </c>
      <c r="D4" s="136" t="s">
        <v>60</v>
      </c>
      <c r="E4" s="136" t="s">
        <v>61</v>
      </c>
      <c r="F4" s="136" t="s">
        <v>62</v>
      </c>
      <c r="G4" s="136" t="s">
        <v>133</v>
      </c>
      <c r="H4" s="138" t="s">
        <v>123</v>
      </c>
      <c r="I4" s="140" t="s">
        <v>66</v>
      </c>
      <c r="J4" s="142" t="s">
        <v>67</v>
      </c>
      <c r="K4" s="140" t="s">
        <v>68</v>
      </c>
    </row>
    <row r="5" spans="1:11" ht="48" customHeight="1" thickBot="1" x14ac:dyDescent="0.3">
      <c r="A5" s="133"/>
      <c r="B5" s="135"/>
      <c r="C5" s="137"/>
      <c r="D5" s="137"/>
      <c r="E5" s="137"/>
      <c r="F5" s="137"/>
      <c r="G5" s="137"/>
      <c r="H5" s="139"/>
      <c r="I5" s="141"/>
      <c r="J5" s="143"/>
      <c r="K5" s="141"/>
    </row>
    <row r="6" spans="1:11" ht="16.5" thickTop="1" thickBot="1" x14ac:dyDescent="0.3">
      <c r="A6" s="40" t="s">
        <v>278</v>
      </c>
      <c r="B6" s="79">
        <v>686.61800000000005</v>
      </c>
      <c r="C6" s="79">
        <v>1736.3320000000001</v>
      </c>
      <c r="D6" s="79">
        <v>4295</v>
      </c>
      <c r="E6" s="79">
        <v>15</v>
      </c>
      <c r="F6" s="79">
        <v>1881.3150000000003</v>
      </c>
      <c r="G6" s="79">
        <v>13665.1</v>
      </c>
      <c r="H6" s="79">
        <v>-1145.2</v>
      </c>
      <c r="I6" s="80">
        <f>SUM(B6:H6)</f>
        <v>21134.165000000001</v>
      </c>
      <c r="J6" s="81">
        <v>3628.7</v>
      </c>
      <c r="K6" s="80">
        <f>+I6+J6</f>
        <v>24762.865000000002</v>
      </c>
    </row>
    <row r="7" spans="1:11" ht="26.5" thickBot="1" x14ac:dyDescent="0.3">
      <c r="A7" s="55" t="s">
        <v>132</v>
      </c>
      <c r="B7" s="82"/>
      <c r="C7" s="82"/>
      <c r="D7" s="79">
        <v>-5490.5957846264118</v>
      </c>
      <c r="E7" s="79">
        <v>91.721580000000017</v>
      </c>
      <c r="F7" s="83">
        <v>0</v>
      </c>
      <c r="G7" s="84">
        <v>2025.97418507375</v>
      </c>
      <c r="H7" s="83">
        <v>222.44363431204701</v>
      </c>
      <c r="I7" s="85">
        <f t="shared" ref="I7:I13" si="0">SUM(B7:H7)</f>
        <v>-3150.4563852406145</v>
      </c>
      <c r="J7" s="86">
        <v>476.19697796157948</v>
      </c>
      <c r="K7" s="85">
        <f t="shared" ref="K7:K12" si="1">+I7+J7</f>
        <v>-2674.2594072790353</v>
      </c>
    </row>
    <row r="8" spans="1:11" ht="13" x14ac:dyDescent="0.25">
      <c r="A8" s="41" t="s">
        <v>124</v>
      </c>
      <c r="B8" s="87"/>
      <c r="C8" s="87"/>
      <c r="D8" s="87"/>
      <c r="E8" s="87"/>
      <c r="F8" s="87"/>
      <c r="G8" s="88">
        <v>-686.24400000000003</v>
      </c>
      <c r="H8" s="87"/>
      <c r="I8" s="89">
        <f t="shared" si="0"/>
        <v>-686.24400000000003</v>
      </c>
      <c r="J8" s="90">
        <v>-227.55159143269302</v>
      </c>
      <c r="K8" s="89">
        <f t="shared" si="1"/>
        <v>-913.79559143269307</v>
      </c>
    </row>
    <row r="9" spans="1:11" ht="13" x14ac:dyDescent="0.25">
      <c r="A9" s="44" t="s">
        <v>129</v>
      </c>
      <c r="B9" s="87"/>
      <c r="C9" s="87"/>
      <c r="D9" s="87"/>
      <c r="E9" s="87"/>
      <c r="F9" s="87"/>
      <c r="G9" s="88"/>
      <c r="H9" s="91"/>
      <c r="I9" s="89">
        <f t="shared" si="0"/>
        <v>0</v>
      </c>
      <c r="J9" s="90"/>
      <c r="K9" s="89">
        <f t="shared" si="1"/>
        <v>0</v>
      </c>
    </row>
    <row r="10" spans="1:11" ht="13" x14ac:dyDescent="0.25">
      <c r="A10" s="41" t="s">
        <v>125</v>
      </c>
      <c r="B10" s="87"/>
      <c r="C10" s="87"/>
      <c r="D10" s="87"/>
      <c r="E10" s="87"/>
      <c r="F10" s="87">
        <v>0</v>
      </c>
      <c r="G10" s="88">
        <v>-49.243000000000002</v>
      </c>
      <c r="H10" s="88"/>
      <c r="I10" s="89">
        <f t="shared" si="0"/>
        <v>-49.243000000000002</v>
      </c>
      <c r="J10" s="90">
        <v>0</v>
      </c>
      <c r="K10" s="89">
        <f t="shared" si="1"/>
        <v>-49.243000000000002</v>
      </c>
    </row>
    <row r="11" spans="1:11" ht="13" x14ac:dyDescent="0.25">
      <c r="A11" s="41" t="s">
        <v>126</v>
      </c>
      <c r="B11" s="87"/>
      <c r="C11" s="87"/>
      <c r="D11" s="87"/>
      <c r="E11" s="87"/>
      <c r="F11" s="87"/>
      <c r="G11" s="88">
        <v>0</v>
      </c>
      <c r="H11" s="88"/>
      <c r="I11" s="89">
        <f t="shared" si="0"/>
        <v>0</v>
      </c>
      <c r="J11" s="90"/>
      <c r="K11" s="89">
        <f t="shared" si="1"/>
        <v>0</v>
      </c>
    </row>
    <row r="12" spans="1:11" ht="13" x14ac:dyDescent="0.25">
      <c r="A12" s="41" t="s">
        <v>127</v>
      </c>
      <c r="B12" s="87"/>
      <c r="C12" s="87"/>
      <c r="D12" s="87">
        <v>-35.099045281315689</v>
      </c>
      <c r="E12" s="87"/>
      <c r="F12" s="87"/>
      <c r="G12" s="88">
        <v>-62.821401211868846</v>
      </c>
      <c r="H12" s="88">
        <v>-10.8225815</v>
      </c>
      <c r="I12" s="89">
        <f t="shared" si="0"/>
        <v>-108.74302799318453</v>
      </c>
      <c r="J12" s="90">
        <v>-218.98600000000005</v>
      </c>
      <c r="K12" s="89">
        <f t="shared" si="1"/>
        <v>-327.72902799318456</v>
      </c>
    </row>
    <row r="13" spans="1:11" ht="13" x14ac:dyDescent="0.25">
      <c r="A13" s="42" t="s">
        <v>128</v>
      </c>
      <c r="B13" s="92"/>
      <c r="C13" s="92"/>
      <c r="D13" s="92">
        <v>0</v>
      </c>
      <c r="E13" s="92"/>
      <c r="F13" s="92"/>
      <c r="G13" s="92">
        <f>-19.1407048-0.03</f>
        <v>-19.170704800000003</v>
      </c>
      <c r="H13" s="93"/>
      <c r="I13" s="94">
        <f t="shared" si="0"/>
        <v>-19.170704800000003</v>
      </c>
      <c r="J13" s="95">
        <f>-16.274</f>
        <v>-16.274000000000001</v>
      </c>
      <c r="K13" s="94">
        <f>+I13+J13-0.01</f>
        <v>-35.454704800000002</v>
      </c>
    </row>
    <row r="14" spans="1:11" ht="13.5" thickBot="1" x14ac:dyDescent="0.3">
      <c r="A14" s="43" t="s">
        <v>282</v>
      </c>
      <c r="B14" s="96">
        <f>+'Consolidated balance sheet'!D50</f>
        <v>686.61912459999996</v>
      </c>
      <c r="C14" s="96">
        <f>+'Consolidated balance sheet'!D51</f>
        <v>1736.3320000000001</v>
      </c>
      <c r="D14" s="96">
        <f>+'Consolidated balance sheet'!D52</f>
        <v>-1230.7396366656999</v>
      </c>
      <c r="E14" s="96">
        <f>+'Consolidated balance sheet'!D53</f>
        <v>106.73999670000001</v>
      </c>
      <c r="F14" s="96">
        <f>+'Consolidated balance sheet'!D54</f>
        <v>1881.3150000000001</v>
      </c>
      <c r="G14" s="96">
        <f>+'Consolidated balance sheet'!D55+'Consolidated balance sheet'!D56</f>
        <v>14873.55146194265</v>
      </c>
      <c r="H14" s="96">
        <f>+'Consolidated balance sheet'!D57</f>
        <v>-933.53499847387604</v>
      </c>
      <c r="I14" s="77">
        <f>+'Consolidated balance sheet'!D58</f>
        <v>17120.282948102998</v>
      </c>
      <c r="J14" s="97">
        <f>+'Consolidated balance sheet'!D59</f>
        <v>3642.0117256276399</v>
      </c>
      <c r="K14" s="77">
        <f>+'Consolidated balance sheet'!D60</f>
        <v>20762.294673730703</v>
      </c>
    </row>
    <row r="15" spans="1:11" ht="13.5" thickTop="1" x14ac:dyDescent="0.25">
      <c r="A15" s="128"/>
      <c r="B15" s="130">
        <f>+B14-SUM(B6:B13)</f>
        <v>1.1245999999118794E-3</v>
      </c>
      <c r="C15" s="130">
        <f t="shared" ref="C15:K15" si="2">+C14-SUM(C6:C13)</f>
        <v>0</v>
      </c>
      <c r="D15" s="130">
        <f t="shared" si="2"/>
        <v>-4.4806757972310152E-2</v>
      </c>
      <c r="E15" s="130">
        <f t="shared" si="2"/>
        <v>1.841669999998885E-2</v>
      </c>
      <c r="F15" s="130">
        <f t="shared" si="2"/>
        <v>0</v>
      </c>
      <c r="G15" s="130">
        <f t="shared" si="2"/>
        <v>-4.361711922865652E-2</v>
      </c>
      <c r="H15" s="130">
        <f t="shared" si="2"/>
        <v>4.3948714076918804E-2</v>
      </c>
      <c r="I15" s="130">
        <f t="shared" si="2"/>
        <v>-2.4933863209298579E-2</v>
      </c>
      <c r="J15" s="130">
        <f t="shared" si="2"/>
        <v>-7.3660901246512367E-2</v>
      </c>
      <c r="K15" s="130">
        <f t="shared" si="2"/>
        <v>-8.8594764391018543E-2</v>
      </c>
    </row>
    <row r="16" spans="1:11" ht="13" x14ac:dyDescent="0.25">
      <c r="A16" s="128"/>
      <c r="B16" s="130">
        <f>+B14-'Consolidated balance sheet'!D50</f>
        <v>0</v>
      </c>
      <c r="C16" s="130">
        <f>+C14-'Consolidated balance sheet'!D51</f>
        <v>0</v>
      </c>
      <c r="D16" s="130">
        <f>+D14-'Consolidated balance sheet'!D52</f>
        <v>0</v>
      </c>
      <c r="E16" s="130">
        <f>+E14-'Consolidated balance sheet'!D53</f>
        <v>0</v>
      </c>
      <c r="F16" s="130">
        <f>+F14-'Consolidated balance sheet'!D54</f>
        <v>0</v>
      </c>
      <c r="G16" s="130">
        <f>+G14-'Consolidated balance sheet'!D55-'Consolidated balance sheet'!D56</f>
        <v>0</v>
      </c>
      <c r="H16" s="130">
        <f>+H14-'Consolidated balance sheet'!D57</f>
        <v>0</v>
      </c>
      <c r="I16" s="130">
        <f>+I14-'Consolidated balance sheet'!D58</f>
        <v>0</v>
      </c>
      <c r="J16" s="130">
        <f>+J14-'Consolidated balance sheet'!D59</f>
        <v>0</v>
      </c>
      <c r="K16" s="130">
        <f>+K14-'Consolidated balance sheet'!D60</f>
        <v>0</v>
      </c>
    </row>
    <row r="17" spans="1:16" ht="18" x14ac:dyDescent="0.25">
      <c r="A17" s="54" t="s">
        <v>277</v>
      </c>
    </row>
    <row r="18" spans="1:16" ht="15.5" x14ac:dyDescent="0.25">
      <c r="A18" s="20"/>
    </row>
    <row r="19" spans="1:16" ht="15.5" x14ac:dyDescent="0.25">
      <c r="A19" s="131" t="s">
        <v>274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</row>
    <row r="20" spans="1:16" ht="61.5" customHeight="1" x14ac:dyDescent="0.25">
      <c r="A20" s="132" t="s">
        <v>93</v>
      </c>
      <c r="B20" s="134" t="s">
        <v>58</v>
      </c>
      <c r="C20" s="136" t="s">
        <v>59</v>
      </c>
      <c r="D20" s="136" t="s">
        <v>60</v>
      </c>
      <c r="E20" s="136" t="s">
        <v>61</v>
      </c>
      <c r="F20" s="136" t="s">
        <v>62</v>
      </c>
      <c r="G20" s="136" t="s">
        <v>133</v>
      </c>
      <c r="H20" s="138" t="s">
        <v>123</v>
      </c>
      <c r="I20" s="140" t="s">
        <v>66</v>
      </c>
      <c r="J20" s="142" t="s">
        <v>67</v>
      </c>
      <c r="K20" s="140" t="s">
        <v>68</v>
      </c>
    </row>
    <row r="21" spans="1:16" ht="48" customHeight="1" thickBot="1" x14ac:dyDescent="0.3">
      <c r="A21" s="133"/>
      <c r="B21" s="135"/>
      <c r="C21" s="137"/>
      <c r="D21" s="137"/>
      <c r="E21" s="137"/>
      <c r="F21" s="137"/>
      <c r="G21" s="137"/>
      <c r="H21" s="139"/>
      <c r="I21" s="141"/>
      <c r="J21" s="143"/>
      <c r="K21" s="141"/>
    </row>
    <row r="22" spans="1:16" ht="16.5" thickTop="1" thickBot="1" x14ac:dyDescent="0.3">
      <c r="A22" s="40" t="s">
        <v>278</v>
      </c>
      <c r="B22" s="79">
        <v>686.61800000000005</v>
      </c>
      <c r="C22" s="79">
        <v>1736.3320000000001</v>
      </c>
      <c r="D22" s="79">
        <v>4362.2004561613412</v>
      </c>
      <c r="E22" s="79">
        <v>-15.857023300000002</v>
      </c>
      <c r="F22" s="79">
        <v>1881.3150000000003</v>
      </c>
      <c r="G22" s="79">
        <v>13187.2</v>
      </c>
      <c r="H22" s="79">
        <v>-1157.6202458609037</v>
      </c>
      <c r="I22" s="80">
        <v>20680.150000000001</v>
      </c>
      <c r="J22" s="81">
        <v>3319.233897410536</v>
      </c>
      <c r="K22" s="80">
        <v>23999.316114010711</v>
      </c>
      <c r="P22" s="52"/>
    </row>
    <row r="23" spans="1:16" ht="26.5" thickBot="1" x14ac:dyDescent="0.3">
      <c r="A23" s="55" t="s">
        <v>132</v>
      </c>
      <c r="B23" s="82"/>
      <c r="C23" s="82"/>
      <c r="D23" s="98">
        <v>-70.811429617638964</v>
      </c>
      <c r="E23" s="83">
        <v>30.874770000000005</v>
      </c>
      <c r="F23" s="83">
        <v>0</v>
      </c>
      <c r="G23" s="84">
        <v>1536.1323794090699</v>
      </c>
      <c r="H23" s="83">
        <v>12.462738846358899</v>
      </c>
      <c r="I23" s="85">
        <v>1508.6584586377899</v>
      </c>
      <c r="J23" s="86">
        <v>182.88682032360418</v>
      </c>
      <c r="K23" s="85">
        <v>1691.5452789613942</v>
      </c>
    </row>
    <row r="24" spans="1:16" ht="13" x14ac:dyDescent="0.25">
      <c r="A24" s="41" t="s">
        <v>124</v>
      </c>
      <c r="B24" s="87"/>
      <c r="C24" s="87"/>
      <c r="D24" s="87"/>
      <c r="E24" s="87"/>
      <c r="F24" s="87"/>
      <c r="G24" s="88">
        <v>-1077.4949999999999</v>
      </c>
      <c r="H24" s="87"/>
      <c r="I24" s="89">
        <v>-1077.4949999999999</v>
      </c>
      <c r="J24" s="90">
        <v>-236.79988445364</v>
      </c>
      <c r="K24" s="89">
        <v>-1314.29488445364</v>
      </c>
    </row>
    <row r="25" spans="1:16" ht="13" x14ac:dyDescent="0.25">
      <c r="A25" s="44" t="s">
        <v>129</v>
      </c>
      <c r="B25" s="87"/>
      <c r="C25" s="87"/>
      <c r="D25" s="87"/>
      <c r="E25" s="87"/>
      <c r="F25" s="87"/>
      <c r="G25" s="88"/>
      <c r="H25" s="91"/>
      <c r="I25" s="89">
        <v>0</v>
      </c>
      <c r="J25" s="90"/>
      <c r="K25" s="89">
        <v>0</v>
      </c>
    </row>
    <row r="26" spans="1:16" ht="13" x14ac:dyDescent="0.25">
      <c r="A26" s="41" t="s">
        <v>125</v>
      </c>
      <c r="B26" s="87"/>
      <c r="C26" s="87"/>
      <c r="D26" s="87"/>
      <c r="E26" s="87"/>
      <c r="F26" s="87">
        <v>0</v>
      </c>
      <c r="G26" s="88">
        <v>-44.19</v>
      </c>
      <c r="H26" s="88"/>
      <c r="I26" s="89">
        <v>-44.19</v>
      </c>
      <c r="J26" s="90">
        <v>0</v>
      </c>
      <c r="K26" s="89">
        <v>-44.19</v>
      </c>
    </row>
    <row r="27" spans="1:16" ht="13" x14ac:dyDescent="0.25">
      <c r="A27" s="41" t="s">
        <v>126</v>
      </c>
      <c r="B27" s="87"/>
      <c r="C27" s="87"/>
      <c r="D27" s="87"/>
      <c r="E27" s="87"/>
      <c r="F27" s="87"/>
      <c r="G27" s="88">
        <v>2.0819999999999999</v>
      </c>
      <c r="H27" s="88"/>
      <c r="I27" s="89">
        <v>2.0819999999999999</v>
      </c>
      <c r="J27" s="90"/>
      <c r="K27" s="89">
        <v>2.0819999999999999</v>
      </c>
    </row>
    <row r="28" spans="1:16" ht="13" x14ac:dyDescent="0.25">
      <c r="A28" s="41" t="s">
        <v>127</v>
      </c>
      <c r="B28" s="87"/>
      <c r="C28" s="87"/>
      <c r="D28" s="87">
        <v>3.5502500000000001</v>
      </c>
      <c r="E28" s="87"/>
      <c r="F28" s="87"/>
      <c r="G28" s="88">
        <v>43.755749999999999</v>
      </c>
      <c r="H28" s="88"/>
      <c r="I28" s="89">
        <v>47.305999999999997</v>
      </c>
      <c r="J28" s="90">
        <v>363.05599999999998</v>
      </c>
      <c r="K28" s="89">
        <v>410.36199999999997</v>
      </c>
    </row>
    <row r="29" spans="1:16" ht="13" x14ac:dyDescent="0.25">
      <c r="A29" s="42" t="s">
        <v>128</v>
      </c>
      <c r="B29" s="92"/>
      <c r="C29" s="92"/>
      <c r="D29" s="92">
        <v>0</v>
      </c>
      <c r="E29" s="92"/>
      <c r="F29" s="92"/>
      <c r="G29" s="92">
        <v>17.599</v>
      </c>
      <c r="H29" s="93"/>
      <c r="I29" s="94">
        <v>17.599</v>
      </c>
      <c r="J29" s="95">
        <v>-2E-3</v>
      </c>
      <c r="K29" s="94">
        <v>17.597000000000001</v>
      </c>
    </row>
    <row r="30" spans="1:16" ht="13.5" thickBot="1" x14ac:dyDescent="0.3">
      <c r="A30" s="43" t="s">
        <v>279</v>
      </c>
      <c r="B30" s="96">
        <v>686.61800000000005</v>
      </c>
      <c r="C30" s="96">
        <v>1736.3320000000001</v>
      </c>
      <c r="D30" s="96">
        <v>4294.9392765437033</v>
      </c>
      <c r="E30" s="96">
        <v>15.017746700000004</v>
      </c>
      <c r="F30" s="96">
        <v>1881.3150000000003</v>
      </c>
      <c r="G30" s="96">
        <v>13664.978159008801</v>
      </c>
      <c r="H30" s="96">
        <v>-1145.1575070145448</v>
      </c>
      <c r="I30" s="77">
        <v>21134.042675237957</v>
      </c>
      <c r="J30" s="97">
        <v>3628.3748332805003</v>
      </c>
      <c r="K30" s="77">
        <v>24762.417508518458</v>
      </c>
      <c r="L30" s="127"/>
    </row>
    <row r="31" spans="1:16" ht="13.5" thickTop="1" x14ac:dyDescent="0.25">
      <c r="A31" s="128"/>
      <c r="B31" s="129"/>
      <c r="C31" s="129"/>
      <c r="D31" s="129"/>
      <c r="E31" s="129"/>
      <c r="F31" s="129"/>
      <c r="G31" s="129"/>
      <c r="H31" s="129"/>
      <c r="I31" s="116"/>
      <c r="J31" s="129"/>
      <c r="K31" s="116"/>
      <c r="L31" s="127"/>
    </row>
    <row r="32" spans="1:16" ht="18" x14ac:dyDescent="0.25">
      <c r="A32" s="54" t="s">
        <v>273</v>
      </c>
    </row>
    <row r="33" spans="1:16" ht="15.5" x14ac:dyDescent="0.25">
      <c r="A33" s="20"/>
    </row>
    <row r="34" spans="1:16" ht="15.5" x14ac:dyDescent="0.25">
      <c r="A34" s="131" t="s">
        <v>274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</row>
    <row r="35" spans="1:16" ht="61.5" customHeight="1" x14ac:dyDescent="0.25">
      <c r="A35" s="132" t="s">
        <v>93</v>
      </c>
      <c r="B35" s="134" t="s">
        <v>58</v>
      </c>
      <c r="C35" s="136" t="s">
        <v>59</v>
      </c>
      <c r="D35" s="136" t="s">
        <v>60</v>
      </c>
      <c r="E35" s="136" t="s">
        <v>61</v>
      </c>
      <c r="F35" s="136" t="s">
        <v>62</v>
      </c>
      <c r="G35" s="136" t="s">
        <v>133</v>
      </c>
      <c r="H35" s="138" t="s">
        <v>123</v>
      </c>
      <c r="I35" s="140" t="s">
        <v>66</v>
      </c>
      <c r="J35" s="142" t="s">
        <v>67</v>
      </c>
      <c r="K35" s="140" t="s">
        <v>68</v>
      </c>
    </row>
    <row r="36" spans="1:16" ht="48" customHeight="1" thickBot="1" x14ac:dyDescent="0.3">
      <c r="A36" s="133"/>
      <c r="B36" s="135"/>
      <c r="C36" s="137"/>
      <c r="D36" s="137"/>
      <c r="E36" s="137"/>
      <c r="F36" s="137"/>
      <c r="G36" s="137"/>
      <c r="H36" s="139"/>
      <c r="I36" s="141"/>
      <c r="J36" s="143"/>
      <c r="K36" s="141"/>
    </row>
    <row r="37" spans="1:16" ht="16.5" thickTop="1" thickBot="1" x14ac:dyDescent="0.3">
      <c r="A37" s="40" t="s">
        <v>267</v>
      </c>
      <c r="B37" s="79">
        <f>+B75</f>
        <v>686.61800000000005</v>
      </c>
      <c r="C37" s="79">
        <f t="shared" ref="C37:K37" si="3">+C75</f>
        <v>1736.3320000000001</v>
      </c>
      <c r="D37" s="79">
        <f t="shared" si="3"/>
        <v>3866.1889988325811</v>
      </c>
      <c r="E37" s="79">
        <f t="shared" si="3"/>
        <v>8.0832525999999945</v>
      </c>
      <c r="F37" s="79">
        <f t="shared" si="3"/>
        <v>1881.3150000000003</v>
      </c>
      <c r="G37" s="79">
        <f t="shared" si="3"/>
        <v>11795.290983651155</v>
      </c>
      <c r="H37" s="79">
        <f t="shared" si="3"/>
        <v>-580.65634508607764</v>
      </c>
      <c r="I37" s="80">
        <f t="shared" si="3"/>
        <v>19393.171889997659</v>
      </c>
      <c r="J37" s="81">
        <f t="shared" si="3"/>
        <v>1794.8235832252305</v>
      </c>
      <c r="K37" s="80">
        <f t="shared" si="3"/>
        <v>21187.995473222891</v>
      </c>
      <c r="P37" s="52"/>
    </row>
    <row r="38" spans="1:16" ht="26.5" thickBot="1" x14ac:dyDescent="0.3">
      <c r="A38" s="55" t="s">
        <v>132</v>
      </c>
      <c r="B38" s="82"/>
      <c r="C38" s="82"/>
      <c r="D38" s="98">
        <v>-608.27858209895226</v>
      </c>
      <c r="E38" s="83">
        <v>22.062797400000001</v>
      </c>
      <c r="F38" s="83">
        <v>0</v>
      </c>
      <c r="G38" s="84">
        <v>626.7047026826051</v>
      </c>
      <c r="H38" s="83">
        <v>-516.16373878961497</v>
      </c>
      <c r="I38" s="85">
        <v>-475.6748208059621</v>
      </c>
      <c r="J38" s="86">
        <v>-103.35632820292969</v>
      </c>
      <c r="K38" s="85">
        <v>-579.03114900889182</v>
      </c>
    </row>
    <row r="39" spans="1:16" ht="13" x14ac:dyDescent="0.25">
      <c r="A39" s="41" t="s">
        <v>124</v>
      </c>
      <c r="B39" s="87"/>
      <c r="C39" s="87"/>
      <c r="D39" s="87"/>
      <c r="E39" s="87"/>
      <c r="F39" s="87"/>
      <c r="G39" s="88"/>
      <c r="H39" s="87"/>
      <c r="I39" s="89">
        <v>0</v>
      </c>
      <c r="J39" s="90">
        <v>-135.29139394667598</v>
      </c>
      <c r="K39" s="89">
        <v>-135.29139394667598</v>
      </c>
    </row>
    <row r="40" spans="1:16" ht="13" x14ac:dyDescent="0.25">
      <c r="A40" s="44" t="s">
        <v>129</v>
      </c>
      <c r="B40" s="87"/>
      <c r="C40" s="87"/>
      <c r="D40" s="87"/>
      <c r="E40" s="87"/>
      <c r="F40" s="87"/>
      <c r="G40" s="88"/>
      <c r="H40" s="91"/>
      <c r="I40" s="89">
        <v>0</v>
      </c>
      <c r="J40" s="90"/>
      <c r="K40" s="89">
        <v>0</v>
      </c>
    </row>
    <row r="41" spans="1:16" ht="13" x14ac:dyDescent="0.25">
      <c r="A41" s="41" t="s">
        <v>125</v>
      </c>
      <c r="B41" s="87"/>
      <c r="C41" s="87"/>
      <c r="D41" s="87"/>
      <c r="E41" s="87"/>
      <c r="F41" s="87"/>
      <c r="G41" s="88">
        <v>-20.666</v>
      </c>
      <c r="H41" s="88"/>
      <c r="I41" s="89">
        <v>-20.666</v>
      </c>
      <c r="J41" s="90"/>
      <c r="K41" s="89">
        <v>-20.666</v>
      </c>
    </row>
    <row r="42" spans="1:16" ht="13" x14ac:dyDescent="0.25">
      <c r="A42" s="41" t="s">
        <v>126</v>
      </c>
      <c r="B42" s="87"/>
      <c r="C42" s="87"/>
      <c r="D42" s="87"/>
      <c r="E42" s="87"/>
      <c r="F42" s="87"/>
      <c r="G42" s="88">
        <v>-1.492</v>
      </c>
      <c r="H42" s="88"/>
      <c r="I42" s="89">
        <v>-1.492</v>
      </c>
      <c r="J42" s="90"/>
      <c r="K42" s="89">
        <v>-1.492</v>
      </c>
    </row>
    <row r="43" spans="1:16" ht="13" x14ac:dyDescent="0.25">
      <c r="A43" s="41" t="s">
        <v>127</v>
      </c>
      <c r="B43" s="87"/>
      <c r="C43" s="87"/>
      <c r="D43" s="87"/>
      <c r="E43" s="87"/>
      <c r="F43" s="87"/>
      <c r="G43" s="88">
        <v>-0.17161179999999851</v>
      </c>
      <c r="H43" s="88"/>
      <c r="I43" s="89">
        <v>-0.17161179999999851</v>
      </c>
      <c r="J43" s="90">
        <v>0.17657840000000005</v>
      </c>
      <c r="K43" s="89">
        <v>4.966600000001542E-3</v>
      </c>
    </row>
    <row r="44" spans="1:16" ht="13" x14ac:dyDescent="0.25">
      <c r="A44" s="42" t="s">
        <v>128</v>
      </c>
      <c r="B44" s="92"/>
      <c r="C44" s="92"/>
      <c r="D44" s="92"/>
      <c r="E44" s="92"/>
      <c r="F44" s="92"/>
      <c r="G44" s="92">
        <v>2.3357915</v>
      </c>
      <c r="H44" s="93"/>
      <c r="I44" s="94">
        <v>2.3357915</v>
      </c>
      <c r="J44" s="95"/>
      <c r="K44" s="94">
        <v>2.3367914999999999</v>
      </c>
    </row>
    <row r="45" spans="1:16" ht="13.5" thickBot="1" x14ac:dyDescent="0.3">
      <c r="A45" s="43" t="s">
        <v>268</v>
      </c>
      <c r="B45" s="96">
        <v>686.61800000000005</v>
      </c>
      <c r="C45" s="96">
        <v>1736.3320000000001</v>
      </c>
      <c r="D45" s="96">
        <v>3257.9104167336291</v>
      </c>
      <c r="E45" s="96">
        <v>30.146049999999995</v>
      </c>
      <c r="F45" s="96">
        <v>1881.3150000000003</v>
      </c>
      <c r="G45" s="96">
        <v>12402.001866033761</v>
      </c>
      <c r="H45" s="96">
        <v>-1096.8200838756925</v>
      </c>
      <c r="I45" s="77">
        <v>18897.503248891695</v>
      </c>
      <c r="J45" s="97">
        <v>1556.3534394756248</v>
      </c>
      <c r="K45" s="77">
        <v>20453.856688367319</v>
      </c>
      <c r="L45" s="127">
        <f>+K45-'Consolidated balance sheet'!D60</f>
        <v>-308.43798536338363</v>
      </c>
    </row>
    <row r="46" spans="1:16" ht="13.5" thickTop="1" x14ac:dyDescent="0.25">
      <c r="A46" s="128"/>
      <c r="B46" s="129"/>
      <c r="C46" s="129"/>
      <c r="D46" s="129"/>
      <c r="E46" s="129"/>
      <c r="F46" s="129"/>
      <c r="G46" s="129"/>
      <c r="H46" s="129"/>
      <c r="I46" s="116"/>
      <c r="J46" s="129"/>
      <c r="K46" s="116"/>
      <c r="L46" s="127"/>
    </row>
    <row r="47" spans="1:16" ht="18" x14ac:dyDescent="0.25">
      <c r="A47" s="54" t="s">
        <v>270</v>
      </c>
    </row>
    <row r="48" spans="1:16" ht="15.5" x14ac:dyDescent="0.25">
      <c r="A48" s="20"/>
    </row>
    <row r="49" spans="1:16" ht="15.5" x14ac:dyDescent="0.25">
      <c r="A49" s="131" t="s">
        <v>269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</row>
    <row r="50" spans="1:16" ht="61.5" customHeight="1" x14ac:dyDescent="0.25">
      <c r="A50" s="132" t="s">
        <v>93</v>
      </c>
      <c r="B50" s="134" t="s">
        <v>58</v>
      </c>
      <c r="C50" s="136" t="s">
        <v>59</v>
      </c>
      <c r="D50" s="136" t="s">
        <v>60</v>
      </c>
      <c r="E50" s="136" t="s">
        <v>61</v>
      </c>
      <c r="F50" s="136" t="s">
        <v>62</v>
      </c>
      <c r="G50" s="136" t="s">
        <v>133</v>
      </c>
      <c r="H50" s="138" t="s">
        <v>123</v>
      </c>
      <c r="I50" s="140" t="s">
        <v>66</v>
      </c>
      <c r="J50" s="142" t="s">
        <v>67</v>
      </c>
      <c r="K50" s="140" t="s">
        <v>68</v>
      </c>
    </row>
    <row r="51" spans="1:16" ht="48" customHeight="1" thickBot="1" x14ac:dyDescent="0.3">
      <c r="A51" s="133"/>
      <c r="B51" s="135"/>
      <c r="C51" s="137"/>
      <c r="D51" s="137"/>
      <c r="E51" s="137"/>
      <c r="F51" s="137"/>
      <c r="G51" s="137"/>
      <c r="H51" s="139"/>
      <c r="I51" s="141"/>
      <c r="J51" s="143"/>
      <c r="K51" s="141"/>
    </row>
    <row r="52" spans="1:16" ht="16.5" thickTop="1" thickBot="1" x14ac:dyDescent="0.3">
      <c r="A52" s="40" t="s">
        <v>267</v>
      </c>
      <c r="B52" s="79">
        <v>686.61800000000005</v>
      </c>
      <c r="C52" s="79">
        <v>1736.3320000000001</v>
      </c>
      <c r="D52" s="79">
        <v>3866.1889988325811</v>
      </c>
      <c r="E52" s="79">
        <v>8.0832525999999945</v>
      </c>
      <c r="F52" s="79">
        <v>1881.3150000000003</v>
      </c>
      <c r="G52" s="79">
        <v>11795.290983651155</v>
      </c>
      <c r="H52" s="79">
        <v>-580.65634508607764</v>
      </c>
      <c r="I52" s="80">
        <v>19393.171889997659</v>
      </c>
      <c r="J52" s="81">
        <v>1794.8235832252305</v>
      </c>
      <c r="K52" s="80">
        <v>21187.995473222891</v>
      </c>
      <c r="P52" s="52"/>
    </row>
    <row r="53" spans="1:16" ht="26.5" thickBot="1" x14ac:dyDescent="0.3">
      <c r="A53" s="55" t="s">
        <v>132</v>
      </c>
      <c r="B53" s="82"/>
      <c r="C53" s="82"/>
      <c r="D53" s="98">
        <v>-608.27858209895226</v>
      </c>
      <c r="E53" s="83">
        <v>22.062797400000001</v>
      </c>
      <c r="F53" s="83">
        <v>0</v>
      </c>
      <c r="G53" s="84">
        <v>626.7047026826051</v>
      </c>
      <c r="H53" s="83">
        <v>-516.16373878961497</v>
      </c>
      <c r="I53" s="85">
        <v>-475.6748208059621</v>
      </c>
      <c r="J53" s="86">
        <v>-103.35632820292969</v>
      </c>
      <c r="K53" s="85">
        <v>-579.03114900889182</v>
      </c>
    </row>
    <row r="54" spans="1:16" ht="13" x14ac:dyDescent="0.25">
      <c r="A54" s="41" t="s">
        <v>124</v>
      </c>
      <c r="B54" s="87"/>
      <c r="C54" s="87"/>
      <c r="D54" s="87"/>
      <c r="E54" s="87"/>
      <c r="F54" s="87"/>
      <c r="G54" s="88"/>
      <c r="H54" s="87"/>
      <c r="I54" s="89">
        <v>0</v>
      </c>
      <c r="J54" s="90">
        <v>-135.29139394667598</v>
      </c>
      <c r="K54" s="89">
        <v>-135.29139394667598</v>
      </c>
    </row>
    <row r="55" spans="1:16" ht="13" x14ac:dyDescent="0.25">
      <c r="A55" s="44" t="s">
        <v>129</v>
      </c>
      <c r="B55" s="87"/>
      <c r="C55" s="87"/>
      <c r="D55" s="87"/>
      <c r="E55" s="87"/>
      <c r="F55" s="87"/>
      <c r="G55" s="88"/>
      <c r="H55" s="91"/>
      <c r="I55" s="89">
        <v>0</v>
      </c>
      <c r="J55" s="90"/>
      <c r="K55" s="89">
        <v>0</v>
      </c>
    </row>
    <row r="56" spans="1:16" ht="13" x14ac:dyDescent="0.25">
      <c r="A56" s="41" t="s">
        <v>125</v>
      </c>
      <c r="B56" s="87"/>
      <c r="C56" s="87"/>
      <c r="D56" s="87"/>
      <c r="E56" s="87"/>
      <c r="F56" s="87"/>
      <c r="G56" s="88">
        <v>-20.666</v>
      </c>
      <c r="H56" s="88"/>
      <c r="I56" s="89">
        <v>-20.666</v>
      </c>
      <c r="J56" s="90"/>
      <c r="K56" s="89">
        <v>-20.666</v>
      </c>
    </row>
    <row r="57" spans="1:16" ht="13" x14ac:dyDescent="0.25">
      <c r="A57" s="41" t="s">
        <v>126</v>
      </c>
      <c r="B57" s="87"/>
      <c r="C57" s="87"/>
      <c r="D57" s="87"/>
      <c r="E57" s="87"/>
      <c r="F57" s="87"/>
      <c r="G57" s="88">
        <v>-1.492</v>
      </c>
      <c r="H57" s="88"/>
      <c r="I57" s="89">
        <v>-1.492</v>
      </c>
      <c r="J57" s="90"/>
      <c r="K57" s="89">
        <v>-1.492</v>
      </c>
    </row>
    <row r="58" spans="1:16" ht="13" x14ac:dyDescent="0.25">
      <c r="A58" s="41" t="s">
        <v>127</v>
      </c>
      <c r="B58" s="87"/>
      <c r="C58" s="87"/>
      <c r="D58" s="87"/>
      <c r="E58" s="87"/>
      <c r="F58" s="87"/>
      <c r="G58" s="88">
        <v>-0.17161179999999851</v>
      </c>
      <c r="H58" s="88"/>
      <c r="I58" s="89">
        <v>-0.17161179999999851</v>
      </c>
      <c r="J58" s="90">
        <v>0.17657840000000005</v>
      </c>
      <c r="K58" s="89">
        <v>4.966600000001542E-3</v>
      </c>
    </row>
    <row r="59" spans="1:16" ht="13" x14ac:dyDescent="0.25">
      <c r="A59" s="42" t="s">
        <v>128</v>
      </c>
      <c r="B59" s="92"/>
      <c r="C59" s="92"/>
      <c r="D59" s="92"/>
      <c r="E59" s="92"/>
      <c r="F59" s="92"/>
      <c r="G59" s="92">
        <v>2.3357915</v>
      </c>
      <c r="H59" s="93"/>
      <c r="I59" s="94">
        <v>2.3357915</v>
      </c>
      <c r="J59" s="95"/>
      <c r="K59" s="94">
        <v>2.3367914999999999</v>
      </c>
    </row>
    <row r="60" spans="1:16" ht="13.5" thickBot="1" x14ac:dyDescent="0.3">
      <c r="A60" s="43" t="s">
        <v>268</v>
      </c>
      <c r="B60" s="96">
        <v>686.61800000000005</v>
      </c>
      <c r="C60" s="96">
        <v>1736.3320000000001</v>
      </c>
      <c r="D60" s="96">
        <v>3257.9104167336291</v>
      </c>
      <c r="E60" s="96">
        <v>30.146049999999995</v>
      </c>
      <c r="F60" s="96">
        <v>1881.3150000000003</v>
      </c>
      <c r="G60" s="96">
        <v>12402.001866033761</v>
      </c>
      <c r="H60" s="96">
        <v>-1096.8200838756925</v>
      </c>
      <c r="I60" s="77">
        <v>18897.503248891695</v>
      </c>
      <c r="J60" s="97">
        <v>1556.3534394756248</v>
      </c>
      <c r="K60" s="77">
        <v>20453.856688367319</v>
      </c>
      <c r="L60" s="127">
        <f>+K60-'Consolidated balance sheet'!D74</f>
        <v>-360459.98178924969</v>
      </c>
    </row>
    <row r="61" spans="1:16" ht="16" thickTop="1" x14ac:dyDescent="0.25">
      <c r="A61" s="20"/>
    </row>
    <row r="62" spans="1:16" ht="18" x14ac:dyDescent="0.25">
      <c r="A62" s="54" t="s">
        <v>263</v>
      </c>
    </row>
    <row r="63" spans="1:16" ht="15.5" x14ac:dyDescent="0.25">
      <c r="A63" s="20"/>
    </row>
    <row r="64" spans="1:16" ht="15.5" x14ac:dyDescent="0.25">
      <c r="A64" s="131" t="s">
        <v>264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</row>
    <row r="65" spans="1:16" ht="61.5" customHeight="1" x14ac:dyDescent="0.25">
      <c r="A65" s="132" t="s">
        <v>93</v>
      </c>
      <c r="B65" s="134" t="s">
        <v>58</v>
      </c>
      <c r="C65" s="136" t="s">
        <v>59</v>
      </c>
      <c r="D65" s="136" t="s">
        <v>60</v>
      </c>
      <c r="E65" s="136" t="s">
        <v>61</v>
      </c>
      <c r="F65" s="136" t="s">
        <v>62</v>
      </c>
      <c r="G65" s="136" t="s">
        <v>133</v>
      </c>
      <c r="H65" s="138" t="s">
        <v>123</v>
      </c>
      <c r="I65" s="140" t="s">
        <v>66</v>
      </c>
      <c r="J65" s="142" t="s">
        <v>67</v>
      </c>
      <c r="K65" s="140" t="s">
        <v>68</v>
      </c>
    </row>
    <row r="66" spans="1:16" ht="48" customHeight="1" thickBot="1" x14ac:dyDescent="0.3">
      <c r="A66" s="133"/>
      <c r="B66" s="135"/>
      <c r="C66" s="137"/>
      <c r="D66" s="137"/>
      <c r="E66" s="137"/>
      <c r="F66" s="137"/>
      <c r="G66" s="137"/>
      <c r="H66" s="139"/>
      <c r="I66" s="141"/>
      <c r="J66" s="143"/>
      <c r="K66" s="141"/>
    </row>
    <row r="67" spans="1:16" ht="14" thickTop="1" thickBot="1" x14ac:dyDescent="0.3">
      <c r="A67" s="40" t="s">
        <v>265</v>
      </c>
      <c r="B67" s="79">
        <f>+B92</f>
        <v>686.61800000000005</v>
      </c>
      <c r="C67" s="79">
        <f t="shared" ref="C67:K67" si="4">+C92</f>
        <v>1736.3320000000001</v>
      </c>
      <c r="D67" s="79">
        <f t="shared" si="4"/>
        <v>3015.6956032987982</v>
      </c>
      <c r="E67" s="79">
        <f t="shared" si="4"/>
        <v>-17.720747400000008</v>
      </c>
      <c r="F67" s="79">
        <f t="shared" si="4"/>
        <v>1881.3150000000003</v>
      </c>
      <c r="G67" s="79">
        <f t="shared" si="4"/>
        <v>11019.604342222465</v>
      </c>
      <c r="H67" s="79">
        <f t="shared" si="4"/>
        <v>-541.35403886654558</v>
      </c>
      <c r="I67" s="80">
        <f t="shared" si="4"/>
        <v>17780.490159254718</v>
      </c>
      <c r="J67" s="81">
        <f t="shared" si="4"/>
        <v>1740.3807264369875</v>
      </c>
      <c r="K67" s="80">
        <f t="shared" si="4"/>
        <v>19520.870885691707</v>
      </c>
      <c r="P67" s="52"/>
    </row>
    <row r="68" spans="1:16" ht="26.5" thickBot="1" x14ac:dyDescent="0.3">
      <c r="A68" s="55" t="s">
        <v>132</v>
      </c>
      <c r="B68" s="82"/>
      <c r="C68" s="82"/>
      <c r="D68" s="83">
        <v>850.49339553378275</v>
      </c>
      <c r="E68" s="83">
        <v>25.804000000000002</v>
      </c>
      <c r="F68" s="83"/>
      <c r="G68" s="84">
        <v>1384.4740080659105</v>
      </c>
      <c r="H68" s="83">
        <v>-39.302306219531999</v>
      </c>
      <c r="I68" s="85">
        <v>2221.4690973801612</v>
      </c>
      <c r="J68" s="86">
        <v>366.99130333828606</v>
      </c>
      <c r="K68" s="85">
        <v>2588.4604007184471</v>
      </c>
    </row>
    <row r="69" spans="1:16" ht="13" x14ac:dyDescent="0.25">
      <c r="A69" s="41" t="s">
        <v>124</v>
      </c>
      <c r="B69" s="87"/>
      <c r="C69" s="87"/>
      <c r="D69" s="87"/>
      <c r="E69" s="87"/>
      <c r="F69" s="87"/>
      <c r="G69" s="88">
        <v>-610.76499999999999</v>
      </c>
      <c r="H69" s="87"/>
      <c r="I69" s="89">
        <v>-610.76499999999999</v>
      </c>
      <c r="J69" s="90">
        <v>-218.37308755004301</v>
      </c>
      <c r="K69" s="89">
        <v>-829.138087550043</v>
      </c>
    </row>
    <row r="70" spans="1:16" ht="13" x14ac:dyDescent="0.25">
      <c r="A70" s="44" t="s">
        <v>129</v>
      </c>
      <c r="B70" s="87"/>
      <c r="C70" s="87"/>
      <c r="D70" s="87"/>
      <c r="E70" s="87"/>
      <c r="F70" s="87"/>
      <c r="G70" s="88"/>
      <c r="H70" s="91"/>
      <c r="I70" s="89">
        <v>0</v>
      </c>
      <c r="J70" s="90"/>
      <c r="K70" s="89">
        <v>0</v>
      </c>
    </row>
    <row r="71" spans="1:16" ht="13" x14ac:dyDescent="0.25">
      <c r="A71" s="41" t="s">
        <v>125</v>
      </c>
      <c r="B71" s="87"/>
      <c r="C71" s="87"/>
      <c r="D71" s="87"/>
      <c r="E71" s="87"/>
      <c r="F71" s="87"/>
      <c r="G71" s="88">
        <v>-49.573999999999998</v>
      </c>
      <c r="H71" s="88"/>
      <c r="I71" s="89">
        <v>-49.573999999999998</v>
      </c>
      <c r="J71" s="90"/>
      <c r="K71" s="89">
        <v>-49.573999999999998</v>
      </c>
    </row>
    <row r="72" spans="1:16" ht="13" x14ac:dyDescent="0.25">
      <c r="A72" s="41" t="s">
        <v>126</v>
      </c>
      <c r="B72" s="87"/>
      <c r="C72" s="87"/>
      <c r="D72" s="87"/>
      <c r="E72" s="87"/>
      <c r="F72" s="87"/>
      <c r="G72" s="88">
        <v>2.282</v>
      </c>
      <c r="H72" s="88"/>
      <c r="I72" s="89">
        <v>2.282</v>
      </c>
      <c r="J72" s="90"/>
      <c r="K72" s="89">
        <v>2.282</v>
      </c>
    </row>
    <row r="73" spans="1:16" ht="13" x14ac:dyDescent="0.25">
      <c r="A73" s="41" t="s">
        <v>127</v>
      </c>
      <c r="B73" s="87"/>
      <c r="C73" s="87"/>
      <c r="D73" s="87"/>
      <c r="E73" s="87"/>
      <c r="F73" s="87"/>
      <c r="G73" s="88">
        <v>-0.75836663722218922</v>
      </c>
      <c r="H73" s="88"/>
      <c r="I73" s="89">
        <v>-0.75836663722218922</v>
      </c>
      <c r="J73" s="90">
        <v>-94.064358999999996</v>
      </c>
      <c r="K73" s="89">
        <v>-94.822725637222192</v>
      </c>
    </row>
    <row r="74" spans="1:16" ht="13" x14ac:dyDescent="0.25">
      <c r="A74" s="42" t="s">
        <v>128</v>
      </c>
      <c r="B74" s="92"/>
      <c r="C74" s="92"/>
      <c r="D74" s="92"/>
      <c r="E74" s="92"/>
      <c r="F74" s="92"/>
      <c r="G74" s="92">
        <v>50.027999999999999</v>
      </c>
      <c r="H74" s="93"/>
      <c r="I74" s="94">
        <v>50.027999999999999</v>
      </c>
      <c r="J74" s="95">
        <v>-0.111</v>
      </c>
      <c r="K74" s="94">
        <v>49.917000000000002</v>
      </c>
    </row>
    <row r="75" spans="1:16" ht="13.5" thickBot="1" x14ac:dyDescent="0.3">
      <c r="A75" s="43" t="s">
        <v>266</v>
      </c>
      <c r="B75" s="96">
        <v>686.61800000000005</v>
      </c>
      <c r="C75" s="96">
        <v>1736.3320000000001</v>
      </c>
      <c r="D75" s="96">
        <v>3866.1889988325811</v>
      </c>
      <c r="E75" s="96">
        <v>8.0832525999999945</v>
      </c>
      <c r="F75" s="96">
        <v>1881.3150000000003</v>
      </c>
      <c r="G75" s="96">
        <v>11795.290983651155</v>
      </c>
      <c r="H75" s="96">
        <v>-580.65634508607764</v>
      </c>
      <c r="I75" s="77">
        <v>19393.171889997659</v>
      </c>
      <c r="J75" s="97">
        <v>1794.8235832252305</v>
      </c>
      <c r="K75" s="77">
        <v>21187.995473222891</v>
      </c>
      <c r="L75" s="126">
        <f>+K75-K37</f>
        <v>0</v>
      </c>
    </row>
    <row r="76" spans="1:16" ht="16" thickTop="1" x14ac:dyDescent="0.25">
      <c r="A76" s="20"/>
    </row>
    <row r="79" spans="1:16" ht="18" x14ac:dyDescent="0.25">
      <c r="A79" s="54" t="s">
        <v>137</v>
      </c>
    </row>
    <row r="80" spans="1:16" ht="15.5" x14ac:dyDescent="0.25">
      <c r="A80" s="20"/>
    </row>
    <row r="81" spans="1:12" ht="15.5" x14ac:dyDescent="0.25">
      <c r="A81" s="131" t="s">
        <v>138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</row>
    <row r="82" spans="1:12" ht="61.5" customHeight="1" x14ac:dyDescent="0.25">
      <c r="A82" s="132" t="s">
        <v>93</v>
      </c>
      <c r="B82" s="134" t="s">
        <v>58</v>
      </c>
      <c r="C82" s="136" t="s">
        <v>59</v>
      </c>
      <c r="D82" s="136" t="s">
        <v>60</v>
      </c>
      <c r="E82" s="136" t="s">
        <v>61</v>
      </c>
      <c r="F82" s="136" t="s">
        <v>62</v>
      </c>
      <c r="G82" s="136" t="s">
        <v>133</v>
      </c>
      <c r="H82" s="138" t="s">
        <v>123</v>
      </c>
      <c r="I82" s="140" t="s">
        <v>66</v>
      </c>
      <c r="J82" s="142" t="s">
        <v>67</v>
      </c>
      <c r="K82" s="140" t="s">
        <v>68</v>
      </c>
    </row>
    <row r="83" spans="1:12" ht="48" customHeight="1" thickBot="1" x14ac:dyDescent="0.3">
      <c r="A83" s="133"/>
      <c r="B83" s="135"/>
      <c r="C83" s="137"/>
      <c r="D83" s="137"/>
      <c r="E83" s="137"/>
      <c r="F83" s="137"/>
      <c r="G83" s="137"/>
      <c r="H83" s="139"/>
      <c r="I83" s="141"/>
      <c r="J83" s="143"/>
      <c r="K83" s="141"/>
    </row>
    <row r="84" spans="1:12" ht="14" thickTop="1" thickBot="1" x14ac:dyDescent="0.3">
      <c r="A84" s="40" t="s">
        <v>262</v>
      </c>
      <c r="B84" s="79">
        <v>686.61800000000005</v>
      </c>
      <c r="C84" s="79">
        <v>1736.3320000000001</v>
      </c>
      <c r="D84" s="79">
        <v>4131.6118607040944</v>
      </c>
      <c r="E84" s="79">
        <v>-48.385999999999996</v>
      </c>
      <c r="F84" s="79">
        <v>1765.2150000000004</v>
      </c>
      <c r="G84" s="79">
        <v>10345.070379968651</v>
      </c>
      <c r="H84" s="79">
        <v>-359.34083273874762</v>
      </c>
      <c r="I84" s="80">
        <v>18257.120407933999</v>
      </c>
      <c r="J84" s="81">
        <v>1765.8644615919297</v>
      </c>
      <c r="K84" s="80">
        <v>20022.984869525928</v>
      </c>
    </row>
    <row r="85" spans="1:12" ht="26.5" thickBot="1" x14ac:dyDescent="0.3">
      <c r="A85" s="55" t="s">
        <v>132</v>
      </c>
      <c r="B85" s="82"/>
      <c r="C85" s="82"/>
      <c r="D85" s="83">
        <v>-1115.9162574053</v>
      </c>
      <c r="E85" s="83">
        <v>30.665252599999988</v>
      </c>
      <c r="F85" s="83"/>
      <c r="G85" s="84">
        <v>1353.8112394238151</v>
      </c>
      <c r="H85" s="83">
        <v>-182.01320612779801</v>
      </c>
      <c r="I85" s="85">
        <v>86.547028490720948</v>
      </c>
      <c r="J85" s="86">
        <v>216.0433224603799</v>
      </c>
      <c r="K85" s="85">
        <v>302.59035095110085</v>
      </c>
    </row>
    <row r="86" spans="1:12" ht="13" x14ac:dyDescent="0.25">
      <c r="A86" s="41" t="s">
        <v>124</v>
      </c>
      <c r="B86" s="87"/>
      <c r="C86" s="87"/>
      <c r="D86" s="87"/>
      <c r="E86" s="87"/>
      <c r="F86" s="87"/>
      <c r="G86" s="88">
        <v>-576.68700000000001</v>
      </c>
      <c r="H86" s="87"/>
      <c r="I86" s="89">
        <v>-576.68700000000001</v>
      </c>
      <c r="J86" s="90">
        <v>-240.89684508532201</v>
      </c>
      <c r="K86" s="89">
        <v>-817.58384508532208</v>
      </c>
    </row>
    <row r="87" spans="1:12" ht="13" x14ac:dyDescent="0.25">
      <c r="A87" s="44" t="s">
        <v>129</v>
      </c>
      <c r="B87" s="87"/>
      <c r="C87" s="87"/>
      <c r="D87" s="87"/>
      <c r="E87" s="87"/>
      <c r="F87" s="87"/>
      <c r="G87" s="88"/>
      <c r="H87" s="91"/>
      <c r="I87" s="89">
        <v>0</v>
      </c>
      <c r="J87" s="90"/>
      <c r="K87" s="89">
        <v>0</v>
      </c>
    </row>
    <row r="88" spans="1:12" ht="13" x14ac:dyDescent="0.25">
      <c r="A88" s="41" t="s">
        <v>125</v>
      </c>
      <c r="B88" s="87"/>
      <c r="C88" s="87"/>
      <c r="D88" s="87"/>
      <c r="E88" s="87"/>
      <c r="F88" s="87">
        <v>116.1</v>
      </c>
      <c r="G88" s="88">
        <v>-82.314999999999998</v>
      </c>
      <c r="H88" s="88"/>
      <c r="I88" s="89">
        <v>33.784999999999997</v>
      </c>
      <c r="J88" s="90"/>
      <c r="K88" s="89">
        <v>33.784999999999997</v>
      </c>
    </row>
    <row r="89" spans="1:12" ht="13" x14ac:dyDescent="0.25">
      <c r="A89" s="41" t="s">
        <v>126</v>
      </c>
      <c r="B89" s="87"/>
      <c r="C89" s="87"/>
      <c r="D89" s="87"/>
      <c r="E89" s="87"/>
      <c r="F89" s="87"/>
      <c r="G89" s="88">
        <v>-8.5229999999999997</v>
      </c>
      <c r="H89" s="88"/>
      <c r="I89" s="89">
        <v>-8.5229999999999997</v>
      </c>
      <c r="J89" s="90"/>
      <c r="K89" s="89">
        <v>-8.5229999999999997</v>
      </c>
    </row>
    <row r="90" spans="1:12" ht="13" x14ac:dyDescent="0.25">
      <c r="A90" s="41" t="s">
        <v>127</v>
      </c>
      <c r="B90" s="87"/>
      <c r="C90" s="87"/>
      <c r="D90" s="87"/>
      <c r="E90" s="87"/>
      <c r="F90" s="87"/>
      <c r="G90" s="88">
        <v>-18.961277170000002</v>
      </c>
      <c r="H90" s="88"/>
      <c r="I90" s="89">
        <v>-18.961277170000002</v>
      </c>
      <c r="J90" s="90">
        <v>-0.63021253000000022</v>
      </c>
      <c r="K90" s="89">
        <v>-19.591489700000004</v>
      </c>
    </row>
    <row r="91" spans="1:12" ht="13" x14ac:dyDescent="0.25">
      <c r="A91" s="42" t="s">
        <v>128</v>
      </c>
      <c r="B91" s="92"/>
      <c r="C91" s="92"/>
      <c r="D91" s="92"/>
      <c r="E91" s="92"/>
      <c r="F91" s="92"/>
      <c r="G91" s="92">
        <v>7.2089999999999996</v>
      </c>
      <c r="H91" s="93"/>
      <c r="I91" s="94">
        <v>7.2089999999999996</v>
      </c>
      <c r="J91" s="95"/>
      <c r="K91" s="94">
        <v>7.2089999999999996</v>
      </c>
    </row>
    <row r="92" spans="1:12" ht="13.5" thickBot="1" x14ac:dyDescent="0.3">
      <c r="A92" s="43" t="s">
        <v>139</v>
      </c>
      <c r="B92" s="96">
        <v>686.61800000000005</v>
      </c>
      <c r="C92" s="96">
        <v>1736.3320000000001</v>
      </c>
      <c r="D92" s="96">
        <v>3015.6956032987982</v>
      </c>
      <c r="E92" s="96">
        <v>-17.720747400000008</v>
      </c>
      <c r="F92" s="96">
        <v>1881.3150000000003</v>
      </c>
      <c r="G92" s="96">
        <v>11019.604342222465</v>
      </c>
      <c r="H92" s="96">
        <v>-541.35403886654558</v>
      </c>
      <c r="I92" s="77">
        <v>17780.490159254718</v>
      </c>
      <c r="J92" s="97">
        <v>1740.3807264369875</v>
      </c>
      <c r="K92" s="77">
        <v>19520.870885691707</v>
      </c>
      <c r="L92" s="126">
        <f>+K92-K67</f>
        <v>0</v>
      </c>
    </row>
    <row r="93" spans="1:12" ht="13" thickTop="1" x14ac:dyDescent="0.25"/>
  </sheetData>
  <mergeCells count="72">
    <mergeCell ref="A19:K19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D82:D83"/>
    <mergeCell ref="G82:G83"/>
    <mergeCell ref="J82:J83"/>
    <mergeCell ref="A81:K81"/>
    <mergeCell ref="A82:A83"/>
    <mergeCell ref="B82:B83"/>
    <mergeCell ref="C82:C83"/>
    <mergeCell ref="E82:E83"/>
    <mergeCell ref="F82:F83"/>
    <mergeCell ref="H82:H83"/>
    <mergeCell ref="I82:I83"/>
    <mergeCell ref="K82:K83"/>
    <mergeCell ref="A64:K64"/>
    <mergeCell ref="A65:A66"/>
    <mergeCell ref="B65:B66"/>
    <mergeCell ref="C65:C66"/>
    <mergeCell ref="E65:E66"/>
    <mergeCell ref="F65:F66"/>
    <mergeCell ref="H65:H66"/>
    <mergeCell ref="I65:I66"/>
    <mergeCell ref="K65:K66"/>
    <mergeCell ref="D65:D66"/>
    <mergeCell ref="G65:G66"/>
    <mergeCell ref="J65:J66"/>
    <mergeCell ref="A34:K34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K35:K36"/>
    <mergeCell ref="A49:K49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>
    <pageSetUpPr fitToPage="1"/>
  </sheetPr>
  <dimension ref="A1:I27"/>
  <sheetViews>
    <sheetView topLeftCell="B8" workbookViewId="0">
      <selection activeCell="C15" sqref="C15"/>
    </sheetView>
  </sheetViews>
  <sheetFormatPr baseColWidth="10" defaultColWidth="11.453125" defaultRowHeight="11.5" outlineLevelRow="1" outlineLevelCol="1" x14ac:dyDescent="0.25"/>
  <cols>
    <col min="1" max="1" width="29.36328125" style="1" hidden="1" customWidth="1" outlineLevel="1"/>
    <col min="2" max="2" width="26.453125" style="1" customWidth="1" collapsed="1"/>
    <col min="3" max="4" width="13.54296875" style="1" customWidth="1"/>
    <col min="5" max="5" width="12.54296875" style="1" customWidth="1"/>
    <col min="6" max="6" width="12.90625" style="1" customWidth="1"/>
    <col min="7" max="7" width="14" style="1" customWidth="1"/>
    <col min="8" max="16384" width="11.453125" style="1"/>
  </cols>
  <sheetData>
    <row r="1" spans="1:9" hidden="1" outlineLevel="1" x14ac:dyDescent="0.25">
      <c r="A1" s="1" t="s">
        <v>0</v>
      </c>
    </row>
    <row r="2" spans="1:9" hidden="1" outlineLevel="1" x14ac:dyDescent="0.25">
      <c r="A2" s="1" t="s">
        <v>31</v>
      </c>
    </row>
    <row r="3" spans="1:9" hidden="1" outlineLevel="1" x14ac:dyDescent="0.25">
      <c r="A3" s="1" t="s">
        <v>2</v>
      </c>
    </row>
    <row r="4" spans="1:9" hidden="1" outlineLevel="1" x14ac:dyDescent="0.25">
      <c r="A4" s="1" t="s">
        <v>1</v>
      </c>
    </row>
    <row r="5" spans="1:9" hidden="1" outlineLevel="1" x14ac:dyDescent="0.25">
      <c r="A5" s="1" t="s">
        <v>3</v>
      </c>
    </row>
    <row r="6" spans="1:9" hidden="1" outlineLevel="1" x14ac:dyDescent="0.25">
      <c r="A6" s="1" t="s">
        <v>27</v>
      </c>
    </row>
    <row r="7" spans="1:9" hidden="1" outlineLevel="1" x14ac:dyDescent="0.25">
      <c r="C7" s="1" t="s">
        <v>28</v>
      </c>
      <c r="E7" s="2" t="s">
        <v>29</v>
      </c>
    </row>
    <row r="8" spans="1:9" collapsed="1" x14ac:dyDescent="0.25">
      <c r="C8" s="7"/>
      <c r="D8" s="7"/>
      <c r="E8" s="7"/>
      <c r="F8" s="7"/>
      <c r="G8" s="7"/>
    </row>
    <row r="9" spans="1:9" x14ac:dyDescent="0.25">
      <c r="C9" s="7"/>
      <c r="D9" s="7"/>
      <c r="E9" s="7"/>
      <c r="F9" s="7"/>
      <c r="G9" s="7"/>
    </row>
    <row r="10" spans="1:9" hidden="1" outlineLevel="1" x14ac:dyDescent="0.25">
      <c r="F10" s="2"/>
      <c r="G10" s="2"/>
    </row>
    <row r="11" spans="1:9" collapsed="1" x14ac:dyDescent="0.25">
      <c r="B11" s="4" t="s">
        <v>30</v>
      </c>
      <c r="C11" s="12" t="s">
        <v>17</v>
      </c>
      <c r="D11" s="12"/>
      <c r="E11" s="12" t="s">
        <v>5</v>
      </c>
      <c r="F11" s="8"/>
      <c r="G11" s="8"/>
      <c r="H11" s="9"/>
      <c r="I11" s="9"/>
    </row>
    <row r="12" spans="1:9" x14ac:dyDescent="0.25">
      <c r="A12" s="1" t="s">
        <v>19</v>
      </c>
      <c r="B12" s="13" t="s">
        <v>18</v>
      </c>
      <c r="C12" s="14">
        <f>_xll.GetCtData("CO-AMOUNT","CONS-AMOUNT",$A$1:$A$6,$A12,C$7,"#")</f>
        <v>0</v>
      </c>
      <c r="D12" s="14"/>
      <c r="E12" s="14">
        <f>_xll.GetCtData("CO-AMOUNT","CONS-AMOUNT",$A$1:$A$6,$A12,E$7,"#")</f>
        <v>0</v>
      </c>
      <c r="F12" s="10"/>
      <c r="G12" s="10"/>
      <c r="H12" s="9"/>
      <c r="I12" s="9"/>
    </row>
    <row r="13" spans="1:9" x14ac:dyDescent="0.25">
      <c r="A13" s="1" t="s">
        <v>20</v>
      </c>
      <c r="B13" s="5" t="s">
        <v>6</v>
      </c>
      <c r="C13" s="6">
        <f>_xll.GetCtData("CO-AMOUNT","CONS-AMOUNT",$A$1:$A$6,$A13,C$7,"#")</f>
        <v>0</v>
      </c>
      <c r="D13" s="6"/>
      <c r="E13" s="6">
        <f>_xll.GetCtData("CO-AMOUNT","CONS-AMOUNT",$A$1:$A$6,$A13,E$7,"#")</f>
        <v>0</v>
      </c>
      <c r="F13" s="9"/>
      <c r="G13" s="10"/>
      <c r="H13" s="9"/>
      <c r="I13" s="9"/>
    </row>
    <row r="14" spans="1:9" x14ac:dyDescent="0.25">
      <c r="A14" s="1" t="s">
        <v>21</v>
      </c>
      <c r="B14" s="5" t="s">
        <v>7</v>
      </c>
      <c r="C14" s="6">
        <f>_xll.GetCtData("CO-AMOUNT","CONS-AMOUNT",$A$1:$A$6,$A14,C$7,"#")</f>
        <v>0</v>
      </c>
      <c r="D14" s="6"/>
      <c r="E14" s="6">
        <f>_xll.GetCtData("CO-AMOUNT","CONS-AMOUNT",$A$1:$A$6,$A14,E$7,"#")</f>
        <v>0</v>
      </c>
      <c r="F14" s="9"/>
      <c r="G14" s="10"/>
      <c r="H14" s="9"/>
      <c r="I14" s="9"/>
    </row>
    <row r="15" spans="1:9" x14ac:dyDescent="0.25">
      <c r="A15" s="1" t="s">
        <v>22</v>
      </c>
      <c r="B15" s="15" t="s">
        <v>8</v>
      </c>
      <c r="C15" s="6">
        <f>_xll.GetCtData("CO-AMOUNT","CONS-AMOUNT",$A$1:$A$6,$A15,C$7,"#-40418")</f>
        <v>-40418</v>
      </c>
      <c r="D15" s="16"/>
      <c r="E15" s="16">
        <f>_xll.GetCtData("CO-AMOUNT","CONS-AMOUNT",$A$1:$A$6,$A15,E$7,"#47791")</f>
        <v>47791</v>
      </c>
      <c r="F15" s="9"/>
      <c r="G15" s="10"/>
      <c r="H15" s="9"/>
      <c r="I15" s="9"/>
    </row>
    <row r="16" spans="1:9" x14ac:dyDescent="0.25">
      <c r="A16" s="1" t="s">
        <v>23</v>
      </c>
      <c r="B16" s="15" t="s">
        <v>9</v>
      </c>
      <c r="C16" s="6">
        <f>_xll.GetCtData("CO-AMOUNT","CONS-AMOUNT",$A$1:$A$6,$A16,C$7,"#-22493,555847294")</f>
        <v>-22493.555847293999</v>
      </c>
      <c r="D16" s="16"/>
      <c r="E16" s="16">
        <f>_xll.GetCtData("CO-AMOUNT","CONS-AMOUNT",$A$1:$A$6,$A16,E$7,"#592010,131364912")</f>
        <v>592010.13136491203</v>
      </c>
      <c r="F16" s="9"/>
      <c r="G16" s="10"/>
      <c r="H16" s="9"/>
      <c r="I16" s="9"/>
    </row>
    <row r="17" spans="1:9" x14ac:dyDescent="0.25">
      <c r="A17" s="1" t="s">
        <v>24</v>
      </c>
      <c r="B17" s="15" t="s">
        <v>10</v>
      </c>
      <c r="C17" s="6">
        <f>_xll.GetCtData("CO-AMOUNT","CONS-AMOUNT",$A$1:$A$6,$A17,C$7,"#")</f>
        <v>0</v>
      </c>
      <c r="D17" s="16"/>
      <c r="E17" s="16">
        <f>_xll.GetCtData("CO-AMOUNT","CONS-AMOUNT",$A$1:$A$6,$A17,E$7,"#3787")</f>
        <v>3787</v>
      </c>
      <c r="F17" s="9"/>
      <c r="G17" s="10"/>
      <c r="H17" s="9"/>
      <c r="I17" s="9"/>
    </row>
    <row r="18" spans="1:9" x14ac:dyDescent="0.25">
      <c r="A18" s="1" t="s">
        <v>25</v>
      </c>
      <c r="B18" s="15"/>
      <c r="C18" s="6">
        <f>_xll.GetCtData("CO-AMOUNT","CONS-AMOUNT",$A$1:$A$6,$A18,C$7,"#-1663")</f>
        <v>-1663</v>
      </c>
      <c r="D18" s="16"/>
      <c r="E18" s="16">
        <f>_xll.GetCtData("CO-AMOUNT","CONS-AMOUNT",$A$1:$A$6,$A18,E$7,"#36058")</f>
        <v>36058</v>
      </c>
      <c r="F18" s="9"/>
      <c r="G18" s="10"/>
      <c r="H18" s="9"/>
      <c r="I18" s="9"/>
    </row>
    <row r="19" spans="1:9" x14ac:dyDescent="0.25">
      <c r="A19" s="1" t="s">
        <v>26</v>
      </c>
      <c r="B19" s="15"/>
      <c r="C19" s="6">
        <f>_xll.GetCtData("CO-AMOUNT","CONS-AMOUNT",$A$1:$A$6,$A19,C$7,"#0")</f>
        <v>0</v>
      </c>
      <c r="D19" s="16"/>
      <c r="E19" s="16">
        <f>_xll.GetCtData("CO-AMOUNT","CONS-AMOUNT",$A$1:$A$6,$A19,E$7,"#3289")</f>
        <v>3289</v>
      </c>
      <c r="F19" s="9"/>
      <c r="G19" s="10"/>
      <c r="H19" s="9"/>
      <c r="I19" s="9"/>
    </row>
    <row r="20" spans="1:9" x14ac:dyDescent="0.25">
      <c r="B20" s="15"/>
      <c r="C20" s="16"/>
      <c r="D20" s="16"/>
      <c r="E20" s="16"/>
      <c r="F20" s="9"/>
      <c r="G20" s="10"/>
      <c r="H20" s="9"/>
      <c r="I20" s="9"/>
    </row>
    <row r="21" spans="1:9" x14ac:dyDescent="0.25">
      <c r="A21" s="1" t="s">
        <v>12</v>
      </c>
      <c r="B21" s="17" t="s">
        <v>11</v>
      </c>
      <c r="C21" s="16">
        <f>_xll.GetCtData("CO-AMOUNT","CONS-AMOUNT",$A$1:$A$6,$A21,C$7,"#")</f>
        <v>0</v>
      </c>
      <c r="D21" s="16"/>
      <c r="E21" s="16">
        <f>_xll.GetCtData("CO-AMOUNT","CONS-AMOUNT",$A$1:$A$6,$A21,E$7,"#")</f>
        <v>0</v>
      </c>
      <c r="F21" s="10"/>
      <c r="G21" s="10"/>
      <c r="H21" s="9"/>
      <c r="I21" s="9"/>
    </row>
    <row r="22" spans="1:9" x14ac:dyDescent="0.25">
      <c r="A22" s="1" t="s">
        <v>14</v>
      </c>
      <c r="B22" s="17" t="s">
        <v>13</v>
      </c>
      <c r="C22" s="16">
        <f>_xll.GetCtData("CO-AMOUNT","CONS-AMOUNT",$A$1:$A$6,$A22,C$7,"#")</f>
        <v>0</v>
      </c>
      <c r="D22" s="16"/>
      <c r="E22" s="16">
        <f>_xll.GetCtData("CO-AMOUNT","CONS-AMOUNT",$A$1:$A$6,$A22,E$7,"#25")</f>
        <v>25</v>
      </c>
      <c r="F22" s="10"/>
      <c r="G22" s="10"/>
      <c r="H22" s="9"/>
      <c r="I22" s="9"/>
    </row>
    <row r="23" spans="1:9" x14ac:dyDescent="0.25">
      <c r="A23" s="1" t="s">
        <v>15</v>
      </c>
      <c r="B23" s="15" t="s">
        <v>16</v>
      </c>
      <c r="C23" s="16">
        <f>_xll.GetCtData("CO-AMOUNT","CONS-AMOUNT",$A$1:$A$6,$A23,C$7,"#6852")</f>
        <v>6852</v>
      </c>
      <c r="D23" s="16"/>
      <c r="E23" s="16">
        <f>_xll.GetCtData("CO-AMOUNT","CONS-AMOUNT",$A$1:$A$6,$A23,E$7,"#-3365")</f>
        <v>-3365</v>
      </c>
      <c r="F23" s="9"/>
      <c r="G23" s="9"/>
      <c r="H23" s="9"/>
      <c r="I23" s="9"/>
    </row>
    <row r="24" spans="1:9" x14ac:dyDescent="0.25">
      <c r="A24" s="3" t="s">
        <v>4</v>
      </c>
      <c r="B24" s="18"/>
      <c r="C24" s="19">
        <f>C12+C13+C14</f>
        <v>0</v>
      </c>
      <c r="D24" s="19"/>
      <c r="E24" s="19">
        <f>E12+E13+E14</f>
        <v>0</v>
      </c>
      <c r="F24" s="11"/>
      <c r="G24" s="11"/>
      <c r="H24" s="9"/>
      <c r="I24" s="9"/>
    </row>
    <row r="25" spans="1:9" x14ac:dyDescent="0.25">
      <c r="F25" s="9"/>
      <c r="G25" s="9"/>
      <c r="H25" s="9"/>
      <c r="I25" s="9"/>
    </row>
    <row r="26" spans="1:9" x14ac:dyDescent="0.25">
      <c r="F26" s="9"/>
      <c r="G26" s="9"/>
      <c r="H26" s="9"/>
      <c r="I26" s="9"/>
    </row>
    <row r="27" spans="1:9" x14ac:dyDescent="0.25">
      <c r="F27" s="9"/>
      <c r="G27" s="9"/>
      <c r="H27" s="9"/>
      <c r="I27" s="9"/>
    </row>
  </sheetData>
  <phoneticPr fontId="9" type="noConversion"/>
  <pageMargins left="0.78740157480314965" right="0.78740157480314965" top="0.98425196850393704" bottom="0.98425196850393704" header="0.51181102362204722" footer="0.51181102362204722"/>
  <pageSetup paperSize="9" scale="93" orientation="portrait" r:id="rId1"/>
  <headerFooter>
    <oddHeader>&amp;L&amp;A</oddHeader>
  </headerFooter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21505" r:id="rId5" name="CustomMemberDispatcher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21505" r:id="rId5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Consolidated balance sheet</vt:lpstr>
      <vt:lpstr>Consolidated income</vt:lpstr>
      <vt:lpstr>Equity</vt:lpstr>
      <vt:lpstr>20-3Dépréciations</vt:lpstr>
      <vt:lpstr>'20-3Dépréciations'!Zone_d_impression</vt:lpstr>
      <vt:lpstr>'Consolidated balance sheet'!Zone_d_impression</vt:lpstr>
      <vt:lpstr>'Consolidated income'!Zone_d_impression</vt:lpstr>
      <vt:lpstr>Equity!Zone_d_impression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ALAZAY Clément</cp:lastModifiedBy>
  <cp:lastPrinted>2018-02-08T14:02:44Z</cp:lastPrinted>
  <dcterms:created xsi:type="dcterms:W3CDTF">1996-10-21T11:03:58Z</dcterms:created>
  <dcterms:modified xsi:type="dcterms:W3CDTF">2023-02-16T10:55:08Z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b4fdc8-09b3-4311-8f77-000164ee6eab_Enabled">
    <vt:lpwstr>true</vt:lpwstr>
  </property>
  <property fmtid="{D5CDD505-2E9C-101B-9397-08002B2CF9AE}" pid="3" name="MSIP_Label_d9b4fdc8-09b3-4311-8f77-000164ee6eab_SetDate">
    <vt:lpwstr>2022-02-02T10:42:44Z</vt:lpwstr>
  </property>
  <property fmtid="{D5CDD505-2E9C-101B-9397-08002B2CF9AE}" pid="4" name="MSIP_Label_d9b4fdc8-09b3-4311-8f77-000164ee6eab_Method">
    <vt:lpwstr>Standard</vt:lpwstr>
  </property>
  <property fmtid="{D5CDD505-2E9C-101B-9397-08002B2CF9AE}" pid="5" name="MSIP_Label_d9b4fdc8-09b3-4311-8f77-000164ee6eab_Name">
    <vt:lpwstr>Interne</vt:lpwstr>
  </property>
  <property fmtid="{D5CDD505-2E9C-101B-9397-08002B2CF9AE}" pid="6" name="MSIP_Label_d9b4fdc8-09b3-4311-8f77-000164ee6eab_SiteId">
    <vt:lpwstr>fab7e728-037c-497d-9a94-644655015ab8</vt:lpwstr>
  </property>
  <property fmtid="{D5CDD505-2E9C-101B-9397-08002B2CF9AE}" pid="7" name="MSIP_Label_d9b4fdc8-09b3-4311-8f77-000164ee6eab_ActionId">
    <vt:lpwstr>2ec242c2-01ab-44fe-aa6c-9664ec680c77</vt:lpwstr>
  </property>
  <property fmtid="{D5CDD505-2E9C-101B-9397-08002B2CF9AE}" pid="8" name="MSIP_Label_d9b4fdc8-09b3-4311-8f77-000164ee6eab_ContentBits">
    <vt:lpwstr>0</vt:lpwstr>
  </property>
</Properties>
</file>